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735" activeTab="0"/>
  </bookViews>
  <sheets>
    <sheet name="Vo_Ob_Pr_Ho_El" sheetId="1" r:id="rId1"/>
  </sheets>
  <definedNames>
    <definedName name="_xlnm.Print_Area" localSheetId="0">'Vo_Ob_Pr_Ho_El'!$A$1:$H$1181</definedName>
  </definedNames>
  <calcPr fullCalcOnLoad="1"/>
</workbook>
</file>

<file path=xl/sharedStrings.xml><?xml version="1.0" encoding="utf-8"?>
<sst xmlns="http://schemas.openxmlformats.org/spreadsheetml/2006/main" count="1232" uniqueCount="747">
  <si>
    <t>kudelje ili kamene vune da bi se omogućio rad cijevi.</t>
  </si>
  <si>
    <t>izvedbe     cjevovoda.     Stavkom    je</t>
  </si>
  <si>
    <t xml:space="preserve">postojećih ogradnih i potpornih zidova ta na </t>
  </si>
  <si>
    <t xml:space="preserve">dijelu uz obalu. U cijenu je uračunata dobava i </t>
  </si>
  <si>
    <t>postava, te demontaža oplate i podupora nakon</t>
  </si>
  <si>
    <t>njegova ovjera od ovlaštenog inženjera/tvrtke.</t>
  </si>
  <si>
    <t>radova. Obračun po kom prespajanja prema detalju.</t>
  </si>
  <si>
    <t>4.1.     Izrada betonske podloge ispod okana</t>
  </si>
  <si>
    <t>očistiti betonske površine, odstraniti sve</t>
  </si>
  <si>
    <t>betona politi vodom.</t>
  </si>
  <si>
    <t>Obračun po m2 izvedene površine.</t>
  </si>
  <si>
    <t>Obračun po m'.</t>
  </si>
  <si>
    <t>m2</t>
  </si>
  <si>
    <t>UKUPNO:</t>
  </si>
  <si>
    <t xml:space="preserve">ukupno: m3 </t>
  </si>
  <si>
    <t>m3</t>
  </si>
  <si>
    <t>II ZEMLJANI RADOVI</t>
  </si>
  <si>
    <t xml:space="preserve">2.8.     Odvoz preostalog materijala iz iskopa rova </t>
  </si>
  <si>
    <t xml:space="preserve">i okana na deponiju. U cijenu je uraèunat utovar, </t>
  </si>
  <si>
    <t xml:space="preserve">prijevoz i istovar na deponiji s razastiranjem. </t>
  </si>
  <si>
    <t>Obračun po m3 odvezenog materijala u sraslom stanju.</t>
  </si>
  <si>
    <t>2.7.   Nabava, dovoz  i ugradba  tamponskog</t>
  </si>
  <si>
    <t>iz projekta.</t>
  </si>
  <si>
    <t>poklopci, kom</t>
  </si>
  <si>
    <t>IV BETONSKI RADOVI</t>
  </si>
  <si>
    <t>V ZIDARSKI I POMOĆNI RADOVI</t>
  </si>
  <si>
    <t>5.2.     Izrada cementne glazure 1:2 na</t>
  </si>
  <si>
    <t>pristup stambenim i drugim objektima.</t>
  </si>
  <si>
    <t>* armaturni plan</t>
  </si>
  <si>
    <t>I     PRIPREMNI RADOVI</t>
  </si>
  <si>
    <t>II    ZEMLJANI RADOVI</t>
  </si>
  <si>
    <t>IV   BETONSKI RADOVI</t>
  </si>
  <si>
    <t>V   ZIDARSKI I POMOĆNI RADOVI</t>
  </si>
  <si>
    <t>VI   OSTALI RADOVI</t>
  </si>
  <si>
    <t>nakon završetka radova.</t>
  </si>
  <si>
    <t>SVEUKUPNO</t>
  </si>
  <si>
    <t>m'</t>
  </si>
  <si>
    <t>kom</t>
  </si>
  <si>
    <t>I PRIPREMNI RADOVI</t>
  </si>
  <si>
    <t>1.1.     Iskolčenje trase cjevovoda sa nabijanjem</t>
  </si>
  <si>
    <t>kolaca za oznaku trase i tablica sa</t>
  </si>
  <si>
    <t>upisanim brojem točke. Obračun po m'</t>
  </si>
  <si>
    <t>trase.</t>
  </si>
  <si>
    <t>1.2.     Prekopavanje i skidanje asfaltnog i</t>
  </si>
  <si>
    <t>betonskog zastora na lokalnoj prometnici.</t>
  </si>
  <si>
    <t>sredstvo i odvozom iskopanog materijala</t>
  </si>
  <si>
    <t>Obračun po m2.</t>
  </si>
  <si>
    <t>situaciji i podacima nadležnih službi</t>
  </si>
  <si>
    <t>paušalno</t>
  </si>
  <si>
    <t>nogostupa, kako bi oštećenja nastala</t>
  </si>
  <si>
    <t>tijekom iskopa bila što manja. Zapilavanje</t>
  </si>
  <si>
    <t>izvesti po 20 cm šire od širine iskopa rova</t>
  </si>
  <si>
    <t>(80 cm). Ukupna širina zapilavanja je 120</t>
  </si>
  <si>
    <t>cm.</t>
  </si>
  <si>
    <t>Obračun po m' izvedenog zapilavanja.</t>
  </si>
  <si>
    <t>pomoću prikladne mehanizacije (bagera ili</t>
  </si>
  <si>
    <t>rovokopača) sa pravilnim odsijecanjem</t>
  </si>
  <si>
    <t>bočnih strana i grubim planiranjem.</t>
  </si>
  <si>
    <t>2.2.     Iskop proširenja i produbljenja jarka za</t>
  </si>
  <si>
    <t>okna, hidrante, te cijevi hidranata i muljnih</t>
  </si>
  <si>
    <t>materijala 1 m od ruba jarka. Obračun po</t>
  </si>
  <si>
    <t>2.3.     Planiranje dna jarka svih cjevovoda do</t>
  </si>
  <si>
    <t>određene kote prema uzdužnom profilu sa</t>
  </si>
  <si>
    <t>izbacivanjem suvišnog materijala iz jarka.</t>
  </si>
  <si>
    <t>Obračun po m2 isplanirane površine.</t>
  </si>
  <si>
    <t>2.4.     Dobava i ugradnja pijeska za posteljicu</t>
  </si>
  <si>
    <t>debljine 10 cm, krupnoće zrna do 8 mm</t>
  </si>
  <si>
    <t>2.5.     Zatrpavanje jarka finim (sitnim) materijalom</t>
  </si>
  <si>
    <t>krupnoće zrna do 8 mm s nabijanjem,</t>
  </si>
  <si>
    <t>nakon izvedene pješčane posteljice cijevi i</t>
  </si>
  <si>
    <t>položenog cjevovoda. Radove izvršiti za</t>
  </si>
  <si>
    <t>sve vodoopskrbne cjevovode, te cijevi do</t>
  </si>
  <si>
    <t>hidranata i muljnih ispusta cjevovoda.</t>
  </si>
  <si>
    <t>cm iznad tjemena cijevi, tako da se ne</t>
  </si>
  <si>
    <t>zatrpaju spojevi. Tek po uspješno</t>
  </si>
  <si>
    <t>završenoj tlačnoj probi zatrpati i spojeve uz</t>
  </si>
  <si>
    <t>pažljivo nabijanje lakim mehaničkim</t>
  </si>
  <si>
    <t>nabijačima. Obračun po m3 ugrađenog</t>
  </si>
  <si>
    <t>materijala.</t>
  </si>
  <si>
    <t>2.6.     Zatrpavanje preostalog dijela jarka</t>
  </si>
  <si>
    <t>materijalom iz iskopa. Maksimalno zrno</t>
  </si>
  <si>
    <t>materijala ne smije biti veće od 120 mm.</t>
  </si>
  <si>
    <t>U    obračun    je    predviđeno    zasipanje</t>
  </si>
  <si>
    <t>materijala oko zasunskih okana.</t>
  </si>
  <si>
    <t>Obračun po m3 ugrađenog materijala.</t>
  </si>
  <si>
    <t>nosivog sloja u jarku iznad prethodno</t>
  </si>
  <si>
    <t>ugrađenog sloja sitnog materijala, do visine</t>
  </si>
  <si>
    <t>Tamponski sloj se sastoji od tucanika</t>
  </si>
  <si>
    <t>krupnoće 0-63 mm, mehanički</t>
  </si>
  <si>
    <t>stabiliziranog (MS=80 MN/m2). Tamponski</t>
  </si>
  <si>
    <t>sloj izvesti na cjeloj duljini trase.</t>
  </si>
  <si>
    <t>Obračun po komadu.</t>
  </si>
  <si>
    <t>uračunate manipulacije armaturama,</t>
  </si>
  <si>
    <t>površinu je potrebno poravnati pod letvu. U</t>
  </si>
  <si>
    <t>cijenu uključiti sav rad i materijal potreban</t>
  </si>
  <si>
    <t>do potpunog dovršenja stavke.</t>
  </si>
  <si>
    <t>Obračun po m2 površine betona.</t>
  </si>
  <si>
    <t>4.2.     Izrada okana duž trase cjevovoda</t>
  </si>
  <si>
    <t>temeljne ploče okana su debljine 20 cm,</t>
  </si>
  <si>
    <t>nabava, doprema, postavljanje i skidanje</t>
  </si>
  <si>
    <t>oplate. Obračun po m3 ugrađenog betona.</t>
  </si>
  <si>
    <t>4.3.     Betoniranje betonskih blokova ispod cijevi u</t>
  </si>
  <si>
    <t>dimenzija prema nacrtima okana, te</t>
  </si>
  <si>
    <t>podložnih betonskih blokova ispod</t>
  </si>
  <si>
    <t>hidranata. U stavku uključena nabava,</t>
  </si>
  <si>
    <t>doprema, postavljanje i skidanje oplate.</t>
  </si>
  <si>
    <t>Obračun po m3 ugrađenog betona.</t>
  </si>
  <si>
    <t>4.4.     Betoniranje blokova za osiguranje</t>
  </si>
  <si>
    <t>vertikalnih i horizontalnih krivina betonom</t>
  </si>
  <si>
    <t>nacrtima, a prilagođeno terenskim uvjetima.</t>
  </si>
  <si>
    <t>U stavku uključena nabava, doprema,</t>
  </si>
  <si>
    <t>postavljanje i skidanje oplate. Obračun po</t>
  </si>
  <si>
    <t>m3 ugrađenog betona.</t>
  </si>
  <si>
    <t>4.5.     Nabava, doprema i montaža armature za</t>
  </si>
  <si>
    <t>sva armirano-betonska okna. Ručno</t>
  </si>
  <si>
    <t>sječenje čelika, čišćenje od masnoće i rđe</t>
  </si>
  <si>
    <t>koja se eventualno Ijušti, razvijanje i</t>
  </si>
  <si>
    <t>postavljanje prema armaturnom planu sa</t>
  </si>
  <si>
    <t>vezivanjem, stavljanjem podmetača i</t>
  </si>
  <si>
    <t>privremenim vezivanjem za oplatu. Kod</t>
  </si>
  <si>
    <t>postavljanja armature treba obratiti naročitu</t>
  </si>
  <si>
    <t>pažnju polaganju i paziti da armatura bude</t>
  </si>
  <si>
    <t>zaštićena propisno debelim slojem betona.</t>
  </si>
  <si>
    <t>strojno razastiranje te ravnanje ugrađenog</t>
  </si>
  <si>
    <t>betona kao završnog sloja kolne</t>
  </si>
  <si>
    <t>konstrukcije ulice na dijelu trase cjevovoda</t>
  </si>
  <si>
    <t>gdje je ulica ima betonski kolnik.</t>
  </si>
  <si>
    <t>Betoniranje izvesti u sloju d=15 cm. U</t>
  </si>
  <si>
    <t>cijenu su uračunati svi potrebni materijali,</t>
  </si>
  <si>
    <t>Obračun po m2 obrađene površine.</t>
  </si>
  <si>
    <t>5.1.     Zazidavanje otvora oko cijevi u oknima od</t>
  </si>
  <si>
    <t>elastoplastičnog materijala s time da se</t>
  </si>
  <si>
    <t>izradi obruč debljine 5 cm od grundirane</t>
  </si>
  <si>
    <t>Obračun po zazidanom otvoru.</t>
  </si>
  <si>
    <t>unutarnjim plohama okana, u sloju debljine</t>
  </si>
  <si>
    <t>2 cm. Prije izrade glazure potrebno je</t>
  </si>
  <si>
    <t>nečistoće čeličnim četkama te površinu</t>
  </si>
  <si>
    <t>* obuhvaćena montaža oplate i razupora,</t>
  </si>
  <si>
    <t>zbog zaštite od odronjavanja i urušavanja</t>
  </si>
  <si>
    <t>završetka radova.</t>
  </si>
  <si>
    <t>obuhvaćen sav materijal i rad oko izrade</t>
  </si>
  <si>
    <t>zaštitne ograde uzduž rova, na mjestima</t>
  </si>
  <si>
    <t>gdje je nužno osigurati promet pješaka.</t>
  </si>
  <si>
    <t>U cijenu uračunati izradu i demontažu iste</t>
  </si>
  <si>
    <t>propisanu udaljenost od trase vodovoda</t>
  </si>
  <si>
    <t>(1.0 m svijetlog horizontalnog razmaka.)</t>
  </si>
  <si>
    <t>(0.5 m svijetlog razmaka)</t>
  </si>
  <si>
    <t>kg</t>
  </si>
  <si>
    <t xml:space="preserve">U cijenu radova uračunat je sav potrebni spojni materijal </t>
  </si>
  <si>
    <t>te armature i fazonski komadi koje osigurava izvođač</t>
  </si>
  <si>
    <t>cjevovod</t>
  </si>
  <si>
    <t>m</t>
  </si>
  <si>
    <t>Urediti, održavati za dogovoren rok trajanja radova</t>
  </si>
  <si>
    <t>terena u prijašnje stanje uključujući uklanjanje</t>
  </si>
  <si>
    <t>nečistoće. Cijena uključuje ishođenje dozvole za</t>
  </si>
  <si>
    <t>zauzimanje javne površine uz objekt u površini prema</t>
  </si>
  <si>
    <t>Gradilište mora biti uređeno sukladno odredbama Zakona</t>
  </si>
  <si>
    <t>Nabava i montaža ploče s podatcimao građevini</t>
  </si>
  <si>
    <t>investitoru, odobrenju za građenje, projektantu, nadzoru</t>
  </si>
  <si>
    <t>i izvoditeljima radova. Uklanjanje ploče po završetku</t>
  </si>
  <si>
    <t>nakon postavljanja zaštitnog pijeska. Stavka uključuje</t>
  </si>
  <si>
    <t>sav potreban materijal i rad, kao i zaštitu pijeska.</t>
  </si>
  <si>
    <t>VI       OSTALI RADOVI</t>
  </si>
  <si>
    <t xml:space="preserve">poklopaca komplet s pripadnim fiksnim </t>
  </si>
  <si>
    <t>rješenju nadležnog organa vlasti.</t>
  </si>
  <si>
    <t>o zaštiti na radu i sukladno elaboratu uređenja gradilišta.</t>
  </si>
  <si>
    <t>kao i uređivati gradilište i ponovno uspostavljanje</t>
  </si>
  <si>
    <t>vodonepropusnim betonom C 25/30. Zidovi i</t>
  </si>
  <si>
    <t>oknima, betonom C 16/20, položaja i</t>
  </si>
  <si>
    <t>C 16/20. Blokove izvesti prema priloženim</t>
  </si>
  <si>
    <t>4.6.     Nabava i dobava betona C 16/20, ručno i</t>
  </si>
  <si>
    <t>PVC traku treba ugraditi s natpisom "VODA" u zoni radova</t>
  </si>
  <si>
    <t>GA 240/360 f 6 kg</t>
  </si>
  <si>
    <t>RA 400/500 f 8 kg</t>
  </si>
  <si>
    <t>RA 400/500 f 10 kg</t>
  </si>
  <si>
    <t>RA 400/500 f 12 kg</t>
  </si>
  <si>
    <t>Obračun po m3 iskopanog sraslog materijala.</t>
  </si>
  <si>
    <t>m3 iskopanog sraslog materijala.</t>
  </si>
  <si>
    <t>Pripremljeni materijal dovesti i nasuti do 20</t>
  </si>
  <si>
    <t>uz nabijanje. Gornju površinu fino isplanirati.</t>
  </si>
  <si>
    <t>Zatrpavanje se vrši u slojevima 25 - 35 cm,</t>
  </si>
  <si>
    <t>20 cm ispod nivelete prometnice.</t>
  </si>
  <si>
    <t>betonom C 12/15, debljine 5 cm. Gornju</t>
  </si>
  <si>
    <t>pokrovne 20 cm. U stavku uključena</t>
  </si>
  <si>
    <t>6.1.     Izrada razupiranja rova po dijelu dužine</t>
  </si>
  <si>
    <t>6.2.     Izrada zaštitne ograde. Stavkom je</t>
  </si>
  <si>
    <t>6.3.     Izmještanje postojećih el. energetskih kablova na</t>
  </si>
  <si>
    <t>6.4.     Izmještanje postojećih TK kablova na</t>
  </si>
  <si>
    <t>6.5.     Privremeni kolni prijelaz preko rova za</t>
  </si>
  <si>
    <t>6.6.     Izrada elaborata izvedenog stanja i</t>
  </si>
  <si>
    <t>6.7.     Nabava i dobava, ugradnja upozoravajuće trake.</t>
  </si>
  <si>
    <t>1.3.     Iskolčenje postojeće instalacije prema</t>
  </si>
  <si>
    <t>1.4.     Zapilavanje asfaltnog i betonskog kolnika i</t>
  </si>
  <si>
    <t>1.5.    Uređenje prostora za organizaciju i smještaj gradilišta.</t>
  </si>
  <si>
    <t>1.6.    Natpisna ploča sa podacima o građevini</t>
  </si>
  <si>
    <r>
      <t>armatura (2xQ131/m</t>
    </r>
    <r>
      <rPr>
        <vertAlign val="superscript"/>
        <sz val="12"/>
        <rFont val="Arial"/>
        <family val="2"/>
      </rPr>
      <t>2</t>
    </r>
    <r>
      <rPr>
        <sz val="12"/>
        <rFont val="Arial"/>
        <family val="2"/>
      </rPr>
      <t>), spravljanje, ugradnja, transporti i njega.</t>
    </r>
  </si>
  <si>
    <r>
      <t>m</t>
    </r>
    <r>
      <rPr>
        <vertAlign val="superscript"/>
        <sz val="12"/>
        <rFont val="Arial"/>
        <family val="2"/>
      </rPr>
      <t>2</t>
    </r>
  </si>
  <si>
    <t>OBVEZUJUĆI UVJETI</t>
  </si>
  <si>
    <t>UVOD</t>
  </si>
  <si>
    <t>Na osnovu ovog Troškovnika Izvođač radova će nabaviti i ugraditi potrebnu opremu te izvesti odgovarajuće</t>
  </si>
  <si>
    <t>radove. Sve radove izvesti prema opisu pojedinih stavki troškovnika. Ako neka stavka ima nedovoljan ili</t>
  </si>
  <si>
    <t xml:space="preserve">nerazumljiv tekst onda vrijedi da svaki započeti tekst pojedine stavke znači kompletu izradu te stavke i to: </t>
  </si>
  <si>
    <t xml:space="preserve">nabava i ugradnja materijala ili opreme, svi prenosi, prijevozi i odvozi do deponije na kopnu ili otoku koju </t>
  </si>
  <si>
    <t>izvođač osigurava o svom trošku.</t>
  </si>
  <si>
    <t>U cijenu svake stavke moraju biti uračunate i sve pomoćne konstrukcije za izvođenje radova, kao kompletna izrada potrebitih skela, ograda, zaštita okolnih objekata i suhozida, stalno održavanje i čišćenje gradilišta, sa odvozom šuta, te konačno potpuno čišćenje gradilišta. Osiguranje deponije za materijal i opremu te prostora za organizaciju i smještaj gradilišta je u obvezi i o trošku Izvođača radova.</t>
  </si>
  <si>
    <t>VODOVODNE CIJEVI</t>
  </si>
  <si>
    <t xml:space="preserve">Vodovodne cijevi su od centrifugalnog nodularnog lijeva (ductile) sa naglavkom i ravnim krajem prema </t>
  </si>
  <si>
    <t>DIN EN 545, klase 40 za dimenzije DN 80 - DN 300 sa naglavcima prikladnima za utisne spojeve</t>
  </si>
  <si>
    <t>TYTON ili STANDARD prema DIN 28603, uključivo gumene brtve od EPDM; iznutra obložene cementnim</t>
  </si>
  <si>
    <t xml:space="preserve">mortom prema DIN EN 545 dio 4.4.3, izvana min. 400 g/m2 clnk-aluminij s dodatnim epoksidnim </t>
  </si>
  <si>
    <t>pokrivnim slojem prema DIN EN 545 radne dužine 6 m, kraće dužine prema DIN EN 545 dio 4.2.3.1.</t>
  </si>
  <si>
    <t>Spoj cijevi treba da omogući odstupanje u svim smjerovima osi min. ± 3°</t>
  </si>
  <si>
    <t>ARMATURE I FAZONSKI KOMADI</t>
  </si>
  <si>
    <t>Spoj armatura i fazonskih komada međusobno, je prirubnički spoj s INOX  vijcima.</t>
  </si>
  <si>
    <t>Armature i fazonski komadi izrađeni iz nodularnog lijeva (GGG 400 prema DIN 1693) i u cjelosti zaštićene protiv korozije slojem epoksidne smole minimalne debljine 250 µm (prema DIN 30677 – T2) namijenjene za podzemnu ugradnju . Otvaranje i zatvaranje zasuna je s ručnim kolom te s teleskopskim ugradbenim garniturma spajane navojnim spojem na gornji dio zasuna Tvorničko jamstvo u trajanju od minimalno 5 godina. Radni tlak 16 bara.</t>
  </si>
  <si>
    <t>ZASUNI</t>
  </si>
  <si>
    <t>Vreteno iz nehrđajućeg čelika St 1.4021 a navoj vretena izrađen valjanjem. Uležištenje vretena je pomoću kliznih ploča a za dimenzije preko DN 200 uležištenje vretena s valjnim ležajevima. Brtve vretena trebaju biti obostrano uležištene u nerđajući materijal (prema DIN 3547 - T1) a protupovratna brtva prema ISO 7259. Zaporni klin od nodularnog lijeva GGG 400, potpuno vulkaniziran iznutra i izvana, s otvorom za drenažu.</t>
  </si>
  <si>
    <t>Vođenje vretena armatura u tri točke s dvije vodilice klina radi smanjuje moment otvaranja i zatvaranja zasuna a matica klina s povećanom duljinom navoja radi prijenosa velikih momentna opterećenja (prema EN 1171). Vijci kućišta trebaju biti upušteni i potpuno zaštićeni protiv korozije. Zasuni u kombi armaturama moraju biti istih karakteristika kao i prolazni zasuni. Armature moraju imati mogućnost naknadne ugradnje elektromotornog pogona na standarni gornji dio zasuna. Tvorničko jamstvo u trajanju od minimalno 5 godina. Radni tlak 16 bara.</t>
  </si>
  <si>
    <t>BROJ OKANA</t>
  </si>
  <si>
    <t>Stavka obuhvaća strojni iskop postojećeg</t>
  </si>
  <si>
    <t>kolovoza ili betona s utovarom u prijevozno</t>
  </si>
  <si>
    <t>uključeno u cijenu (dim : 1 x 1 m).</t>
  </si>
  <si>
    <t>2.1.     Iskop rova za vodoopskrbni cjevovod</t>
  </si>
  <si>
    <t>prisustva podzemne vode tijekom gradnje.</t>
  </si>
  <si>
    <t>Iskop se predviđa strojno (95%) i ručno (5%). Strojno</t>
  </si>
  <si>
    <t>Točnu kategoriju tla utvrditi će nadzorni inženjer</t>
  </si>
  <si>
    <t>na terenu prilikom iskopa.</t>
  </si>
  <si>
    <t>strojno (95%) m3</t>
  </si>
  <si>
    <t>ručno (5%) m3</t>
  </si>
  <si>
    <t>U cijenu je uključena dobava prethodno strojno proizvedene mješavine od kamenog brašna, kamenog materijala i bitumena kao veziva, nazivne veličine najvećeg zrna, vrste kamenog materijala i granulometrijskog sastava prema odredbama i u skladu prema OTU, te utovar, prijevoz, i strojna ugradba (razastiranje i zbijanje).</t>
  </si>
  <si>
    <t>S</t>
  </si>
  <si>
    <t>UKUPNO</t>
  </si>
  <si>
    <t xml:space="preserve">B 500/550, Q196 kg     </t>
  </si>
  <si>
    <t xml:space="preserve">B 500/550, Q503 kg     </t>
  </si>
  <si>
    <t>DN 200   m'</t>
  </si>
  <si>
    <t>DN 80   m'</t>
  </si>
  <si>
    <t>širine 80 cm prema poprečnim profilima, a</t>
  </si>
  <si>
    <t xml:space="preserve">dubine prema niveleti uzdužnih profila u tlu "B" </t>
  </si>
  <si>
    <t>i "C kategorije. Radovi se izvode u suhom terenu bez</t>
  </si>
  <si>
    <t>BROJ PRIKLJUČAKA</t>
  </si>
  <si>
    <t>ispusta, priključke, sa odbacivanjem iskopanog</t>
  </si>
  <si>
    <t>Obračun po m' dvostranog razupiranja.</t>
  </si>
  <si>
    <t>* geodetski snimak  na digitalnom mediju.</t>
  </si>
  <si>
    <t>uračunato  planiranje  dna zasunskih okana.</t>
  </si>
  <si>
    <t>Radove izvesti sa točnošću +/-1 cm. U   količine je</t>
  </si>
  <si>
    <t>VODOOPSKRBNI CJEVOVOD</t>
  </si>
  <si>
    <t>nabijanjem kolaca za oznaku trase i tablica sa</t>
  </si>
  <si>
    <t xml:space="preserve">upisanim brojem točke te označavanje položaja </t>
  </si>
  <si>
    <t xml:space="preserve">revizijskih okana i kućnih priključaka prema situaciji. </t>
  </si>
  <si>
    <t>Obračun po m' trase.</t>
  </si>
  <si>
    <t>IlI MONTERSKI RADOVI</t>
  </si>
  <si>
    <t>Obračun po izvedenom križanju</t>
  </si>
  <si>
    <t>Obračun po broju ugrađenih komada.</t>
  </si>
  <si>
    <t>stupaljke</t>
  </si>
  <si>
    <t>Prespajanje izvodi izvođača radova</t>
  </si>
  <si>
    <t xml:space="preserve">uz nadzor lokalnog kom. poduzeća. </t>
  </si>
  <si>
    <t>U cijenu je uračunata dobava vode.</t>
  </si>
  <si>
    <t>4.5.     Nabava i dobava betona C 16/20, ručno i</t>
  </si>
  <si>
    <t>betona kao završnog sloja kolne konstrukcije ulice</t>
  </si>
  <si>
    <t>konstrukcije ulice na dijelu trase fekalnog kolektora</t>
  </si>
  <si>
    <t>gdje je ulica ima betonski kolnik. Betoniranje izvesti</t>
  </si>
  <si>
    <t>u sloju d=15 cm. U cijenu su uračunati</t>
  </si>
  <si>
    <t xml:space="preserve">svi potrebni materijali, armatura (2xQ131/m2), </t>
  </si>
  <si>
    <t>spravljanje, ugradnja, transporti i njega.</t>
  </si>
  <si>
    <t>omogućio rad cijevi.</t>
  </si>
  <si>
    <t>izvedbe     koektora.     Stavkom    je</t>
  </si>
  <si>
    <t>propisanu udaljenost od trase kolektora</t>
  </si>
  <si>
    <t>III   MONTERSKI RADOVI</t>
  </si>
  <si>
    <t>PDV 25%</t>
  </si>
  <si>
    <t>BROJ SLIVNIKA</t>
  </si>
  <si>
    <t>1.1.     Iskolčenje trase oborinskog kolektora sa</t>
  </si>
  <si>
    <t>pausalno</t>
  </si>
  <si>
    <t>2.1.     Iskop rova za oborinski kolektor</t>
  </si>
  <si>
    <t xml:space="preserve">dubine min 150 cm prema niveleti uzdužnih profila u tlu "B" </t>
  </si>
  <si>
    <t xml:space="preserve">revizijska i slivna okna na kolektoru oborinskog </t>
  </si>
  <si>
    <t>cjevovoda, sa odbacivanjem iskopanog</t>
  </si>
  <si>
    <t>Obračun po m' nabavljene i ugrađene cijevi.</t>
  </si>
  <si>
    <t>Nabava i doprema na grad. depooniju      m'</t>
  </si>
  <si>
    <t>Ugradnja s prijenosom do rova       m'</t>
  </si>
  <si>
    <t>3.3.     Izrada križanja oborinske cijevi sa vodovodnim cijevima na trasi čije moguće postojanje će se utvrditi prilikom iskopa. 
Križanje izvesti uz slijedeće uvjete:
 - oborinska cijev mora prolaziti ispod vodovodne cijevi.
 - vodovodna cijev će se obložiti betonom debljine 10 cm na duljini 1.0 m ispred i iza križanja sa trasom oborinske cijevi.</t>
  </si>
  <si>
    <t>3.4.     Nabava i ugradnja lijevano-željeznih tipskih</t>
  </si>
  <si>
    <t xml:space="preserve">3.5.     Nabavka i ugradnja lijevano željeznih stupaljki tip S-2 zajedno sa ugradnjom u zid okna sa cementnim mortom. Visinski razmak stupaljki treba iznositi 30 cm, a horizontalni razmak 40 cm. </t>
  </si>
  <si>
    <t xml:space="preserve">3.6.     Nabavka i ugradnja lijevano kišnih ovalnih slivničkih rešetki tip 702SR, samozatvarajuće, dim  400x400 mm, D 400, zajedno sa ugradnjom na slivničko okno sa taložnikom sa cementnim mortom. </t>
  </si>
  <si>
    <t>kanalska rešetka</t>
  </si>
  <si>
    <t>3.7.     Nabavka i ugradnja kišnih linijskih rešetki izrađenih od ljevanog željeza nosivosti D400, širine 300 mm. Obračun po m' ugrađene rešetke.</t>
  </si>
  <si>
    <t>3.8.   Prespajanje novoizgrađenog gravitacijskog</t>
  </si>
  <si>
    <t>oborinskog kolektora na separator i priključno okno.</t>
  </si>
  <si>
    <t>3.10.   Čišćenje i ispiranje oborinskog kolektora</t>
  </si>
  <si>
    <t>nakon kompletno dovršenih radova. U cijenu su</t>
  </si>
  <si>
    <t>trošak vode, sa svim potrebnim radnjama.</t>
  </si>
  <si>
    <t>Obračun po m' izvedenog cjevovoda.</t>
  </si>
  <si>
    <t>i slivnika betonom C 12/15, debljine 5 cm. Gornju</t>
  </si>
  <si>
    <t xml:space="preserve">4.2.     Izrada revizijskih okana duž trase cjevovoda vodonepropusnim betonom C 25/30. Zidovi i temeljne ploče okana su debljine 15 cm, pokrovna 20cm, svijetla dim okana 80×80×125 cm. </t>
  </si>
  <si>
    <t>U stavku je uključen betonski čelik 60 kg/m3, nabava, doprema, postavljanje i skidanje oplate.</t>
  </si>
  <si>
    <t>betonski čelik    kg</t>
  </si>
  <si>
    <t>U stavku uključena nabava, doprema, spravljanje materija te ugradnja.</t>
  </si>
  <si>
    <t>Obračun po slivničkom oknu.</t>
  </si>
  <si>
    <t>4.4.     Nabava i dobava te ugradnja separatora ulja i masti sa koalescentnim filterom veličine  NG 20 prema uputama proizvođača. Separator je izrađen s obilaznim vodom za velike protoke. U Radove ugradnje su uračunari svi potrebni građevni radovi od zemljanih, armiranobetonskih, zidarskih, montažerskih i drugih sa krajnjim ciljem stavljanja u funkciju spajanjem na priključno okno i taložnik sa separatorom.</t>
  </si>
  <si>
    <t>Obračun komplet s nabavom i ugradnjom.</t>
  </si>
  <si>
    <t>separator s obilaznim vodom NG 20</t>
  </si>
  <si>
    <t>1 cm. Prije izrade glazure potrebno je</t>
  </si>
  <si>
    <t>* montažerski plan</t>
  </si>
  <si>
    <t>6.7.     Nabava i dobava, ugradnja upozoravajuće trake. PVC traku treba ugraditi s natpisom "OBORINSKA KANALIZACIJA". nakon postavljanja zaštitnog pijeska. Stavka uključuje sav potreban materijal i rad, kao i zaštitu pijeska.</t>
  </si>
  <si>
    <t>6.2.     Izrada dvostrane zaštitne ograde. Stavkom je</t>
  </si>
  <si>
    <t>na deponiju na udaljenost do 35 km.</t>
  </si>
  <si>
    <t>KOLEKTOR OBORINSKE ODVODNJE</t>
  </si>
  <si>
    <t>s natpisom "KANALIZACIJA" min težine 50 kg s okvirom.</t>
  </si>
  <si>
    <t>okvirom dimenzija 600/600 nosivosti D 400 kN</t>
  </si>
  <si>
    <t>4.7.   Nabava i dobava te ugradnja bitumeniziranog nosivog sloja (BNS 16 B), sred. opt., d = 6,0 cm. Strojna izrada bitumeniziranog nosivog  sloja (BNS), proizvedenog i ugrađenog po vrućem postupku, vrste bitumena i mješavine prema potvrđenom radnom sastavu. Za srednje prometno opterećenje, vrste BNS 16B, u sloju debljine 6,0 cm.</t>
  </si>
  <si>
    <t>4.6.   Nabava i dobava te ugradnja bitumeniziranog nosivog sloja (BNS 16 B), sred. opt., d = 6,0 cm. Strojna izrada bitumeniziranog nosivog  sloja (BNS), proizvedenog i ugrađenog po vrućem postupku, vrste bitumena i mješavine prema potvrđenom radnom sastavu. Za srednje prometno opterećenje, vrste BNS 16B, u sloju debljine 6,0 cm.</t>
  </si>
  <si>
    <r>
      <t xml:space="preserve">3.1.     Dobava i ugradnja PP korugiranih cijevi </t>
    </r>
    <r>
      <rPr>
        <b/>
        <sz val="12"/>
        <rFont val="Arial"/>
        <family val="2"/>
      </rPr>
      <t>DN/ID 300/339,4 mm</t>
    </r>
    <r>
      <rPr>
        <sz val="12"/>
        <rFont val="Arial"/>
        <family val="2"/>
      </rPr>
      <t xml:space="preserve"> KSN8 s integriranim naglavakom i brtvom obodne krutosti prema EN ISO 9969 SN 8, proizvedene prema prEN 13476-1,  standardne duljine 6,0 m . Cijevi polagati u rov na pripremljenu pješčanu posteljicu, na koju treba ravnomjerno nalijegati. Kvaliteta i dimenzije prema prEN 13476-1, prEN 13476-3, DIN 16961-1, DIN 16961-2</t>
    </r>
  </si>
  <si>
    <r>
      <t xml:space="preserve">3.2.     Dobava i ugradnja </t>
    </r>
    <r>
      <rPr>
        <b/>
        <sz val="12"/>
        <rFont val="Arial"/>
        <family val="2"/>
      </rPr>
      <t>PVC cijevi d 160 mm, SN 8, SDR 34</t>
    </r>
    <r>
      <rPr>
        <sz val="12"/>
        <rFont val="Arial"/>
        <family val="2"/>
      </rPr>
      <t xml:space="preserve"> s integriranim naglavakom i brtvom obodne krutosti SN 8, proizvedene prema EN 1401:2000,  standardne duljine 5,0 m . Cijevi polagati u rov na pripremljenu pješčanu posteljicu, na koju treba ravnomjerno nalijegati pri spajanju slivnika. </t>
    </r>
  </si>
  <si>
    <r>
      <t xml:space="preserve">3.9.   Ispitivanje montiranog oborinskog gravitacijskog kolektora </t>
    </r>
    <r>
      <rPr>
        <b/>
        <sz val="12"/>
        <rFont val="Arial"/>
        <family val="2"/>
      </rPr>
      <t>DN/ID 300/339,4 mm</t>
    </r>
    <r>
      <rPr>
        <sz val="12"/>
        <rFont val="Arial"/>
        <family val="2"/>
      </rPr>
      <t xml:space="preserve"> na vodonepropusnost, u svemu prema     priloženim tehničkimprema uvjetima iz projekta. Probni pritisak je 0,5 bara, na najvišem dijelu probne dionice, i održava se 30 min. Za to vrijeme ne smije doći do propuštanja vode ni na jednom mjestu cjevovoda. Obavezno voditi zapisnik o izvršenoj kontroli vodonepropusnost. Obračun po m' ispitanog kanala.</t>
    </r>
  </si>
  <si>
    <t>REKAPITULACIJA VODOOPSKRBNI CJEVOVOD:</t>
  </si>
  <si>
    <t>PP korugirane cijevi  SN 8 DN/OD 300/339,4mm  m</t>
  </si>
  <si>
    <t>PVC cijevi d 160 mm, SN 8, SDR 34   m</t>
  </si>
  <si>
    <t>Obračun po m' kolektora</t>
  </si>
  <si>
    <t>REKAPITULACIJA KOLEKTOR OBORINSKE ODVODNJE:</t>
  </si>
  <si>
    <t>I  TROŠKOVNIK VODOOPSKRBNOG CJEVOVODA</t>
  </si>
  <si>
    <t>PROMETNICA :</t>
  </si>
  <si>
    <t>Radove predviđene ovim troškovnikom treba izvesti u skladu  sa "Tehničkim uvjetima za radove izvanrednog održavanja državnih cesta" kao i prema važećim propisima i pravilnicima.
Troškove vezane za organizaciju gradilišta, regulaciju prometa za vrijeme izvođenja radova, postavljanje privremene prometne signalizacije za vrijeme trajanja radova, čišćenje gradilišta nakon završetka radova i slično, snosi izvoditelj radova i za te troškove nema pravo tražiti posebnu nadoknadu. 
Ukoliko se tijekom izvođenja radova pojave radovi koji nisu obuhvaćeni ovim troškovnikom,
isti se mogu izvesti samo uz odobrenje projektanta i nadzornog inženjera.</t>
  </si>
  <si>
    <t>1.</t>
  </si>
  <si>
    <t>PRIPREMNI RADOVI</t>
  </si>
  <si>
    <t>1.1.</t>
  </si>
  <si>
    <t>Strojno uklanjanje grmlja i šiblja sa guranjem na udaljenost do 50 m. Rad obuhvaća krčenje i uklanjanje šiblja i grmlja s korijenjem sa površina predviđenih u projektu ili po odredbama nadzornog inženjera. 
  Obračun radova:
Rad se mjeri i obračunava u kvadratnim metrima grmljem i šibljem zarasle površine.</t>
  </si>
  <si>
    <t>1.2.</t>
  </si>
  <si>
    <t>Sječa stabala promjera do 50cm. U jediničnoj cijeni sadržan je sav potreban rad i materijal oko sječe, iskopa, izvlačenja, pilanja grana na mjeru podesnu za transport, utovara i prijevoza panjeva, grana i ostalog materijala na deponiju. 
  Obračun radova:
Obračun po komadu odstranjenog i deponiranog stabla.</t>
  </si>
  <si>
    <t>1.2.1.</t>
  </si>
  <si>
    <t>1.2.2.</t>
  </si>
  <si>
    <t>1.2.3.</t>
  </si>
  <si>
    <t>1.3.</t>
  </si>
  <si>
    <t>Obnova iskolčenja osi trase, profila i poligona. Radovi obuhvaćaju sva potrebna geodetska mjerenja, kojima se podaci sa projekta prenose na teren, osiguranje osi trase i stalnih visinskih točaka, obnavljanje i održavanje oznaka na terenu za vrijeme građenja odnosno predaje radova. Stavka uključuje i potreban materijal, te troškove prijevoza vezanog uz ovaj rad.
  Obračun radova:
Obračun se vrši po kilometru trase.</t>
  </si>
  <si>
    <t>km</t>
  </si>
  <si>
    <t>1.4.</t>
  </si>
  <si>
    <t>Osiguranje i zaštita postojećih instalacija(struja, voda, telefon,kanalizacija i sl.) koje prolaze na području zahvata.
Radove će obaviti specijalizirana organizacija prema posebnim propisima i tehničkim uvjetima za ovu vrstu radova.
  Obračun radova:
Obračun se vrši po izvršenom radu.</t>
  </si>
  <si>
    <t>1.5.</t>
  </si>
  <si>
    <t>Izrada geodetskog snimka izvedene građevine. Nakon završetka radova, izvođač je dužan izraditi geodetski snimak izvedenog stanja prometnice, radi legaliziranja izvedenog stanja građevine u katastastru i zemljišnoj knjizi, angažiranjem poduzeća specijaliziranog za takvu vrstu djelatnosti.
  Obračun radova:
Obračun se vrši po kilometru snimljene trase.</t>
  </si>
  <si>
    <t>PRIPREMNI RADOVI - UKUPNO:</t>
  </si>
  <si>
    <t>2.</t>
  </si>
  <si>
    <t>ZEMLJANI RADOVI</t>
  </si>
  <si>
    <t>2.1.</t>
  </si>
  <si>
    <t>Iskop materijala u tlu “A” kategorije.  U cijenu ulazi iskop, prebacivanje, utovar iskopanog materijala u prijevozno sredstvo, profiliranje i planiranje terena prema poprečnim profilima u projektu.  Pri iskopu voditi računa o postojećoj infrastrukturi da ne dođe do oštećenja ili uništenja iste i po potrebi iskope obavljati ručno. Izvođač nema pravo na razliku u cijeni iskopa nastalu uslijed ovakovih izmjena. 
  Obračun radova:
Po kubičnom metru stvarno izvršenog iskopa tla u sraslom stanju.</t>
  </si>
  <si>
    <t>2.2.</t>
  </si>
  <si>
    <t>Iskop materijala u tlu “B” kategorije. U cijenu ulazi iskop, prebacivanje, utovar iskopanog materijala u prijevozno sredstvo, profiliranje i planiranje terena prema poprečnim profilima u projektu.  Pri iskopu voditi računa o postojećoj infrastrukturi da ne dođe do oštećenja ili uništenja iste i po potrebi iskope obavljati ručno. Izvođač nema pravo na razliku u cijeni iskopa nastalu uslijed ovakovih izmjena. 
  Obračun radova:
Po kubičnom metru stvarno izvršenog iskopa tla u sraslom stanju.</t>
  </si>
  <si>
    <t>2.3.</t>
  </si>
  <si>
    <t>Iskop materijala u tlu “C” kategorije. U cijenu ulazi iskop, prebacivanje, utovar iskopanog materijala u prijevozno sredstvo, profiliranje i planiranje terena prema poprečnim profilima u projektu.  Pri iskopu voditi računa o postojećoj infrastrukturi da ne dođe do oštećenja ili uništenja iste i po potrebi  iskope obavljati ručno. Izvođač nema pravo na razliku u cijeni iskopa nastalu uslijed ovakovih izmjena. 
  Obračun radova:
Po kubičnom metru stvarno izvršenog iskopa tla u sraslom stanju.</t>
  </si>
  <si>
    <t>2.4.</t>
  </si>
  <si>
    <t>2.5.</t>
  </si>
  <si>
    <t>Uređenje posteljice nasipa i usjeka od miješanih materijala na mjestima gdje se niveleta kolnika mijenjala u odnosu na postojeću. Planiranje i valjanje posteljice sa dotjerivanjem nagiba prema kotama iz projekta. Stupanj zbijenosti prema standardnom Proctorovom postupku treba biti veći od 100%, a modul stišljivosti mjeren kružnom pločom Ø30cm  Ms&gt;40 MN/m2. 
  Obračun radova:
Po kvadratnom metru uređene i zbijene posteljice.</t>
  </si>
  <si>
    <t>2.6.</t>
  </si>
  <si>
    <t>Izrada berme od mehanički stabiliziranog zrnatog kamenog materijala prema detaljima u projektu. U cijenu ulazi sav rad i materijal  potreban za dovršenje rada. 
  Obračun radova:
Rad se mjeri u metrima kvadratnim potpuno završene bankine.</t>
  </si>
  <si>
    <t>2.6.1.</t>
  </si>
  <si>
    <t xml:space="preserve"> berma uz rub prometnice š=0.6 </t>
  </si>
  <si>
    <t>2.7.</t>
  </si>
  <si>
    <t>Prijevoz iskopanog materijala svih kategorija od mjesta iskopa do mjesta istovara u nasip ili na deponiju. 
  Obračun radova:
Po kubičnom metru stvarno iskopanog materijala u sraslom stanju i stvarno prevezenog na određenu udaljenost.</t>
  </si>
  <si>
    <t>2.7.1.</t>
  </si>
  <si>
    <t xml:space="preserve"> prijevoz iskopanog materijala na deponiju preko 5.0km             </t>
  </si>
  <si>
    <t>ZEMLJANI RADOVI - UKUPNO:</t>
  </si>
  <si>
    <t>KOLNIČKA KONTRUKCIJA</t>
  </si>
  <si>
    <t>3.1.</t>
  </si>
  <si>
    <t>Izrada nosivog sloja od mehanički stabiliziranog drobljenog kamenog materijala debljine 15 cm. Rad obuhvaća dobavu, transport i ugradnju drobljenog kamenog materijala veličine zrna 0-63 mm u nosivi sloj prema projektu. Ovaj sloj se može raditi tek kada nadzorni inženjer primi posteljicu u pogledu ravnosti, projektiranih nagiba i pravilno izvedene odvodnje. Zahtjevi kvalitete za ugrađeni nosivi sloj: stupanj zbijenosti u odnosu na modificirani Proktorov postupak stupanj zbijenosti Sz=100%, Ms=100 MN/m2.
  Obračun radova:
Po  kubičnom metru ugrađenog materijala u zbijenom stanju.</t>
  </si>
  <si>
    <t>3.2.</t>
  </si>
  <si>
    <t>3.3.</t>
  </si>
  <si>
    <t>Izrada habajućeg sloja kolnika od asfaltbetona AB11 debljine 4cm . Radovi obuhvaćaju nabavu materijala, proizvodnju mješavine i prijevoz do mjesta ugradnje, ugradnju i valjanje do potrebne zbijenosti.
  Obračun radova:
Ovaj rad se mjeri i obračunava u kvadratnim metrima  gornje površine stvarno položenog sloja.</t>
  </si>
  <si>
    <t>KOLNIČKA KONTRUKCIJA - UKUPNO:</t>
  </si>
  <si>
    <t>BETONSKI RADOVI</t>
  </si>
  <si>
    <t>4.1.</t>
  </si>
  <si>
    <t xml:space="preserve">Izrada betonske pasice promjenljivih dimenzija na kruni postojećih zidova iz betona MB-30. Betonsku pasicu izvesti segmentno i armirati mrežnom armaturom Q-188, te učvrstiti za postojeći zid ankerima od rebrastog čelika fi 12mm dužine 40 cm. Kvalitete betona  prema "Pravilniku o tehničkim normativima za beton i armirani beton". U cijenu je uključena izrada oplate, spravljanje, doprema i ugradnja betona s armaturom,  njega betona, montaža na mjesto ugradnje te zapunjavanje reški između pojedinih segmenata. 
  Obračun radova:
Po metru kubnom ugrađenog betona.  </t>
  </si>
  <si>
    <t>4.2.</t>
  </si>
  <si>
    <t>Nabava, doprema i ugradnja betonskih rubnjaka dimenzija 15/25cm (MB-50) na temelju od betona MB-20. Rubnjaci se polažu u neočvrsli beton i niveliraju prema kotama iz projekta. Iskop za temelje rubnjaka je obuhvacen stavkom iskopa. 
  Obračun radova:
Po dužnom metru ugradenog rubnjaka zajedno s temeljom.</t>
  </si>
  <si>
    <t>4.3.</t>
  </si>
  <si>
    <t>Izrada betonskog potpornog zida iz betona MB-30 u dvostranoj glatkoj oplati. Kvalitete betona prema "Pravilniku o tehnickim normativima za beton i armirani beton". U cijenu je ukljucena izrada oplate, spravljanje, doprema i ugradnja betona sa armaturom u temelje i tijelo zida,  njega betona, kontrola kvalitete, skidanje oplate i odstranjivanje otpadaka.
  Obračun radova:
Po kubičnom metru ugradenog betona i po kilogramu ugradene armature.</t>
  </si>
  <si>
    <t>4.3.1.</t>
  </si>
  <si>
    <t xml:space="preserve">beton zida I temelja MB-30  </t>
  </si>
  <si>
    <t>4.3.2.</t>
  </si>
  <si>
    <t xml:space="preserve">armatura MAG 500/560   </t>
  </si>
  <si>
    <t>4.3.3.</t>
  </si>
  <si>
    <t>armatura RA 400/500</t>
  </si>
  <si>
    <t>BETONSKI RADOVI - UKUPNO:</t>
  </si>
  <si>
    <t>NOGOSTUPI</t>
  </si>
  <si>
    <t>5.1.</t>
  </si>
  <si>
    <t>Nabava, doprema i ugradnja betonskih rubnjaka dimenzija 8/20cm (MB-50) na temelju od betona MB-20. Rubnjaci se polažu u neočvrsli beton i niveliraju prema kotama iz projekta. Iskop za temelje rubnjaka je obuhvacen stavkom  iskopa. 
   Obračun radova:
Po dužnom metru ugradenog rubnjaka zajedno s temeljom.</t>
  </si>
  <si>
    <t>5.2.</t>
  </si>
  <si>
    <t>Izrada nosivog sloja nogostupa od betonske podloge MB-20, debljine  8 cm. Rad obuhvaća dobavu i ugradnju betonske mješavine tražene kvalitete uz lagano armiranje sa Q-131 .Podlogu izvoditi u kampadama dužine 6 m bez preklapanja armaturnih mreža.
 Obračun radova:
Po  kvadratnom metru izvedene podloge.</t>
  </si>
  <si>
    <t>5.3.</t>
  </si>
  <si>
    <t>Nabava, doprema i ugradnja betonske galanterije oblika i boje po izboru investitora ("tlakovice" debljine 6 cm). "Tlakovice" se polažu u sloj tucanika granulacije zrna 2-8 mm, debljine sloja 4-6 cm, i niveliraju prema kotama iz projekta, a postavljaju kao gornji sloj nogostupa(šetnice). 
 Obračun radova:
Po kvadratnom metru ugrađenih "tlakovica".</t>
  </si>
  <si>
    <t>5.4.</t>
  </si>
  <si>
    <t>Nabava i ugradnja betonskih prefabriciranih elemenata u obliku polukugle. Elemente postaviti na mjestima potrebnim da se sprijeći korištenje nogostupa za parkiranje vozila. 
 Obračun radova:
Po  komadu podstavljenog elementa.</t>
  </si>
  <si>
    <t>NOGOSTUPI  - UKUPNO:</t>
  </si>
  <si>
    <t>OPREMA CESTE</t>
  </si>
  <si>
    <t>6.1.</t>
  </si>
  <si>
    <t>PROMETNI ZNAKOVI</t>
  </si>
  <si>
    <t xml:space="preserve">Rad obuhvaća nabavu i postavljanje novih prometnih znakova prema , te "Pravilniku o prometnim znakovima i signalizaciji na cestama" (N.N. 33/2005).  Postojeći znakovi koji su u skladu sa tim pravilnikom trebaju se ostaviti ili premjestiti prema situaciji prometnog rješenja. </t>
  </si>
  <si>
    <t>6.1.1.</t>
  </si>
  <si>
    <t>Znakovi opasnosti (samo ploča znaka sa potrebnim materijalom za ugradnju na stup znaka) .U cijenu ulazi izrada i bojanje znakova, lijepljenje folije i učvršćivanje ploče znaka na stup znaka.
  Obračun radova:
Po komadu postavljene ploče znaka.</t>
  </si>
  <si>
    <t>6.1.1.1</t>
  </si>
  <si>
    <t>znak A15</t>
  </si>
  <si>
    <t>6.1.1.2.</t>
  </si>
  <si>
    <t>znak A16</t>
  </si>
  <si>
    <t>6.1.2.</t>
  </si>
  <si>
    <t>Znakovi izričitih naredbi (samo ploča znaka sa potrebnim materijalom za ugradnju na stup znaka) . U cijenu ulazi izrada i bojanje znakova, lijepljenje folije i učvršćivanje ploče znaka na stup znaka.
  Obračun radova:
Po komadu postavljene ploče znaka.</t>
  </si>
  <si>
    <t>6.1.2.1.</t>
  </si>
  <si>
    <t>znak B31 (40 km/h)</t>
  </si>
  <si>
    <t>6.1.3.</t>
  </si>
  <si>
    <t>Znakovi obavijesti (samo ploča znaka sa potrebnim materijalom za ugradnju na stup znaka) .U cijenu ulazi izrada i bojanje znakova, lijepljenje folije i učvršćivanje ploče znaka na stup znaka.
  Obračun radova:
Po komadu postavljene ploče znaka.</t>
  </si>
  <si>
    <t>6.1.3.1.</t>
  </si>
  <si>
    <t>znak C70</t>
  </si>
  <si>
    <t>6.1.4.</t>
  </si>
  <si>
    <t>Stupovi prometnog znaka. U cijenu ulazi nabava stupova fi 2", iskop i betoniranje temelja, učvršćivanje stupova i ostali poslovi vezani uz postavljanje stupova prometnih znakova. 
  Obračun radova:
Po komadu postavljenog stupa.</t>
  </si>
  <si>
    <t>6.1.4.1.</t>
  </si>
  <si>
    <t>jednostruki stup l=3,00 m</t>
  </si>
  <si>
    <t>6.2.</t>
  </si>
  <si>
    <t>OZNAKE NA KOLNIKU</t>
  </si>
  <si>
    <t>Materijal koji se koristi za označavanje na kolniku treba biti trajan i ne smije mijenjati boju. Koeficijent trenja treba biti približno jednak kao kod kolnika, sa maksimalnim odstupanjem + 5% kod suhog i + 10% kod mokrog kolnika.</t>
  </si>
  <si>
    <t>6.2.1.</t>
  </si>
  <si>
    <t>Puna jednostruka razdjelna linija, širine 12 cm .
  Obračun radova:
Po dužnom metru iscrtane linije.</t>
  </si>
  <si>
    <t>6.2.2.</t>
  </si>
  <si>
    <t>6.3.</t>
  </si>
  <si>
    <t>PJEŠAČKA OGRADA</t>
  </si>
  <si>
    <t>6.3.1.</t>
  </si>
  <si>
    <t>Izrada pješačke ograde od pravokutnih profila. Visina ograde je 1,00 m od nivoa nogostupa ili prometnice, razmak stupova 1,50 m.  Dimenzije elemenata ograde su: rukohvat 60/60/2 mm, stup 60/60/2 mm, ispune 20/20/1,5 mm, donje prečke 50/50/3 mm  Svi elementi ograde moraju biti antikorozivno zaštićeni. U cijenu su uključeni svi materijali, rad, prijevoz, antikorizivna zaštita i sve potrebno za potpuno dovršenje rada.
  Obračun radova:
Obračun po dužnom metru ugrađene ograde.</t>
  </si>
  <si>
    <t>OPREMA CESTE - UKUPNO:</t>
  </si>
  <si>
    <r>
      <t>m</t>
    </r>
    <r>
      <rPr>
        <vertAlign val="superscript"/>
        <sz val="12"/>
        <rFont val="Arial"/>
        <family val="2"/>
      </rPr>
      <t>2</t>
    </r>
  </si>
  <si>
    <r>
      <t>D</t>
    </r>
    <r>
      <rPr>
        <sz val="12"/>
        <rFont val="Symbol"/>
        <family val="1"/>
      </rPr>
      <t xml:space="preserve"> &lt; </t>
    </r>
    <r>
      <rPr>
        <sz val="12"/>
        <rFont val="Arial"/>
        <family val="2"/>
      </rPr>
      <t>10 cm</t>
    </r>
  </si>
  <si>
    <r>
      <t xml:space="preserve">10cm </t>
    </r>
    <r>
      <rPr>
        <sz val="12"/>
        <rFont val="Symbol"/>
        <family val="1"/>
      </rPr>
      <t>&lt;</t>
    </r>
    <r>
      <rPr>
        <sz val="12"/>
        <rFont val="Arial"/>
        <family val="2"/>
      </rPr>
      <t xml:space="preserve"> D</t>
    </r>
    <r>
      <rPr>
        <sz val="12"/>
        <rFont val="Symbol"/>
        <family val="1"/>
      </rPr>
      <t xml:space="preserve"> &lt;</t>
    </r>
    <r>
      <rPr>
        <sz val="12"/>
        <rFont val="Arial"/>
        <family val="2"/>
      </rPr>
      <t xml:space="preserve"> 30cm</t>
    </r>
  </si>
  <si>
    <r>
      <t>D</t>
    </r>
    <r>
      <rPr>
        <sz val="12"/>
        <rFont val="Symbol"/>
        <family val="1"/>
      </rPr>
      <t xml:space="preserve"> &gt;</t>
    </r>
    <r>
      <rPr>
        <sz val="12"/>
        <rFont val="Arial"/>
        <family val="2"/>
      </rPr>
      <t xml:space="preserve"> 30 cm</t>
    </r>
  </si>
  <si>
    <r>
      <t>m</t>
    </r>
    <r>
      <rPr>
        <vertAlign val="superscript"/>
        <sz val="12"/>
        <rFont val="Arial"/>
        <family val="2"/>
      </rPr>
      <t>3</t>
    </r>
  </si>
  <si>
    <r>
      <t xml:space="preserve">Izrada nasipa od miješanog probranog materijala. Stavka obuhvaća nasipanje, razastiranje te grubo planiranje materijala u nasipu prema dimenzijama i nagibima iz projekta, kao i sabijanje. Debljina nasipnog sloja mora biti u skladu s vrstom nasipnog materijala te uporabljenim građevinskim strojevima.  Modul stišljivosti mjeren kružnom pločom </t>
    </r>
    <r>
      <rPr>
        <sz val="12"/>
        <rFont val="Arial"/>
        <family val="2"/>
      </rPr>
      <t>Ø</t>
    </r>
    <r>
      <rPr>
        <sz val="12"/>
        <rFont val="Arial"/>
        <family val="2"/>
      </rPr>
      <t>30cm  Ms&gt;35 MN/m2. 
  Obračun radova:
Po kubičnom metru ugrađenog i zbijenog nasipa.</t>
    </r>
  </si>
  <si>
    <r>
      <t>m</t>
    </r>
    <r>
      <rPr>
        <vertAlign val="superscript"/>
        <sz val="12"/>
        <rFont val="Arial"/>
        <family val="2"/>
      </rPr>
      <t>3</t>
    </r>
  </si>
  <si>
    <r>
      <t xml:space="preserve">Izrada izravnavajućeg sloja BNS22, debljine </t>
    </r>
    <r>
      <rPr>
        <sz val="12"/>
        <rFont val="Arial"/>
        <family val="2"/>
      </rPr>
      <t>6</t>
    </r>
    <r>
      <rPr>
        <sz val="12"/>
        <rFont val="Arial"/>
        <family val="2"/>
      </rPr>
      <t xml:space="preserve"> cm. Ovaj sloj se radi na novom tamponskom sloju u svrhu ojačanja postojeće kolničke konstrukcije, poboljšanja ravnosti i popravke poprečnih i uzdužnih nagiba kolnika.Radovi obuhvaćaju nabavu materijala, proizvodnju mješavine, prijevoz do mjesta ugradnje, ugradnju i valjanje iste do potrebne zbijenosti.
  Obračun radova:
Ovaj rad se mjeri i obračunava u m2 ugrađenog asfalta u izravnavajući sloj.</t>
    </r>
  </si>
  <si>
    <r>
      <t>m</t>
    </r>
    <r>
      <rPr>
        <vertAlign val="superscript"/>
        <sz val="12"/>
        <rFont val="Arial"/>
        <family val="2"/>
      </rPr>
      <t>,</t>
    </r>
  </si>
  <si>
    <t>REKAPITULACIJA PROMETNICA:</t>
  </si>
  <si>
    <t>3.</t>
  </si>
  <si>
    <t>4.</t>
  </si>
  <si>
    <t>SVEUKUPNO:</t>
  </si>
  <si>
    <t>Pješački prijelazi. Obračun radova:
Po kvadratnom metru iscrtane površine.</t>
  </si>
  <si>
    <t>HORTIKULTURNO UREĐENJE :</t>
  </si>
  <si>
    <t>NATAPNI  SUSTAV –nije  predmet  ovoga  projekta</t>
  </si>
  <si>
    <t xml:space="preserve">Radi  se  kao  prilog  u Izvedbenom  projektu.
Izraditi će stručna  osoba  na podlozi;
Krajobraznog oblikovanja  i na osnovu pojedinih kultura
i njihov fizioloških  deficita do vode.
Projekt se radi u koordinaciji sa projektantom
krajobraznog oblikovanja.
Za obračun se uzima i iskazuje površina pod obradom.
</t>
  </si>
  <si>
    <t>1</t>
  </si>
  <si>
    <t>PRIPREMNE  RADNJE</t>
  </si>
  <si>
    <t>1.1</t>
  </si>
  <si>
    <t>UGRADNJA DEFICITARNOG SUPSTRATA</t>
  </si>
  <si>
    <t>m³</t>
  </si>
  <si>
    <t>1.2</t>
  </si>
  <si>
    <t>BIOAKTIVATORI  TLA  I  HRANIVA</t>
  </si>
  <si>
    <t xml:space="preserve">m² </t>
  </si>
  <si>
    <t>1.5</t>
  </si>
  <si>
    <t xml:space="preserve">ISKOP  RUPA  ZA  STABLA - 0.8x0.8x0.8m   </t>
  </si>
  <si>
    <t>1.6</t>
  </si>
  <si>
    <t xml:space="preserve">ISKOP  RUPA  ZA  GRMOVE ŽIVE OGRADE </t>
  </si>
  <si>
    <t>538 x 0.5 x 0.5  radovi se iskazuju u m¹</t>
  </si>
  <si>
    <t>m¹</t>
  </si>
  <si>
    <t>1.8</t>
  </si>
  <si>
    <t>PRIPREMA  POVRŠINA  SA FINIM PLANIRANJEM</t>
  </si>
  <si>
    <t xml:space="preserve"> za motive sa trajnicama</t>
  </si>
  <si>
    <t xml:space="preserve">PRIPREMNE  RADNJE  UKUPNO    </t>
  </si>
  <si>
    <t>RADNJE  SA  SADNIM  MATERIJALIMA</t>
  </si>
  <si>
    <t>2.1</t>
  </si>
  <si>
    <t>SADNJA  STABALA  SA  UČVRŠĆIVANJEM</t>
  </si>
  <si>
    <t>2.3</t>
  </si>
  <si>
    <t>SADNJA  GRMOVA  ŽIVE  OGRADE</t>
  </si>
  <si>
    <t>m¹ = 538.</t>
  </si>
  <si>
    <t>2.4</t>
  </si>
  <si>
    <t xml:space="preserve">SADNJA   TRAJNICA </t>
  </si>
  <si>
    <t>Radnje se iskazuju u cijeni koštanja jedne trajnice</t>
  </si>
  <si>
    <t>SADNJA   TRAJNICA NA HUMUZIRANIM POKOSIMA</t>
  </si>
  <si>
    <t xml:space="preserve">(trajnice koje guše požar) Na površini 2688m² sa sadnjom po m²/kom6. Radovi se iskazuju u cjeni koštanja jedne trajnice.
</t>
  </si>
  <si>
    <t>2.5</t>
  </si>
  <si>
    <t xml:space="preserve">ODRŽAVANJE , UZGOJ  I  ZAŠTITA  TIJEKOM  IZVOĐENJA RADOVA
SA  ZAMJENSKOM  SADNJOM DO  PRIHVATA  RADOVA                                                    </t>
  </si>
  <si>
    <t xml:space="preserve">Tijekom izvođenja  radova, izvoditelj obavlja radnje na održavanju  dijela  površina
na kojim se obavljaju radnje do cjelovite  realizacije projektiranih radova.
Po obavljenim cjelokupnim projektiranim radnjama, pristupa se prihvatu izvedenih
radova od strana .izvoditelja  radova i investitora.
Cijena  radova  se formira  po m²  projektirane površine i dinamike realizacije
ugovorenih radova
</t>
  </si>
  <si>
    <t>2.6</t>
  </si>
  <si>
    <t xml:space="preserve">ODRŽAVANJE U TRAJANJU JEDNE GODINE OD PRIHVATA RADOVA  </t>
  </si>
  <si>
    <t xml:space="preserve">Prihvat se obavlja po okončanju svih radova na krajobraznom oblikovanju. Održavanje obuhvata radnje;okopavanje, oprašivanje, uklanjanje korova, oblikovanje, uzgoj, fitocenološka zaštita, zamjenska sadnja samrlih kultura, čišćenje, natapanje i ostale radnje. Radovi se iskazuju u  m² oblikovanih površina.
</t>
  </si>
  <si>
    <t xml:space="preserve">RADNJE  SA  SADNIM  MATERIJALIMA UKUPNO    </t>
  </si>
  <si>
    <t>SADNI  MATERIJAL</t>
  </si>
  <si>
    <t>3.1</t>
  </si>
  <si>
    <t>QUERCUS ILEX</t>
  </si>
  <si>
    <t xml:space="preserve">Samostojeće alejno stablo uzgojeno u kontejneru (kt)-110 lit, opsega u vratu (ov) 20-25 cm, visine (vs)-350-400 cm. Nabavka sa troškovima prevoza i osiguranja do mjesta ugradnje (osovinski razmak sadnje 8.0 m)
</t>
  </si>
  <si>
    <t>3.2</t>
  </si>
  <si>
    <t>OLEA EUROPAEA " CIPRESSINO"</t>
  </si>
  <si>
    <t>kt/50l, vs/250– 300 cm, ov/10-12 cm</t>
  </si>
  <si>
    <t>3.3</t>
  </si>
  <si>
    <t>OLEA EUROPAEA "PENDOLINO"</t>
  </si>
  <si>
    <t xml:space="preserve"> kt/50l, vs/250-300cm, ov/18-20cm</t>
  </si>
  <si>
    <t>3.4</t>
  </si>
  <si>
    <t xml:space="preserve">PRUNUS PADUS </t>
  </si>
  <si>
    <t xml:space="preserve">Uzgojena kroz dvije škole.vs/200-250 cm, ov/12-14 cm
</t>
  </si>
  <si>
    <t>3.5</t>
  </si>
  <si>
    <t>MELIA AZEDARACH</t>
  </si>
  <si>
    <t>uzgojena kroz tri škole</t>
  </si>
  <si>
    <t>vs/200– 250 cm, ov/18-20 cm</t>
  </si>
  <si>
    <t>3.6</t>
  </si>
  <si>
    <t>ELEAGNUS ANGUSTIFOLIA</t>
  </si>
  <si>
    <t>vs/250-300 cm, ov/20-25 cm</t>
  </si>
  <si>
    <t>3.7</t>
  </si>
  <si>
    <t>MYRTUS COM. Sp. TARENTINA "VARIEGATA"</t>
  </si>
  <si>
    <t xml:space="preserve">Od ove kulture formira se ž. ograda, po 5 kom/m¹, kt 3l
</t>
  </si>
  <si>
    <t>3.8</t>
  </si>
  <si>
    <t>MYRTUS COM. Sp. TARENTINA</t>
  </si>
  <si>
    <t>3.9</t>
  </si>
  <si>
    <t>MYRTUS COM. Sp. TARENTINA "MICROPHYLLA"</t>
  </si>
  <si>
    <t xml:space="preserve">Od ove kulture formira se tratina, po 12 kom/m¹, kt 3l
</t>
  </si>
  <si>
    <t>3.10</t>
  </si>
  <si>
    <t>ROSMARINUS  OFFICINALIS  PROSTRATUS</t>
  </si>
  <si>
    <t>Od ove kulture se formira zelena zavjesa, kt/3 l.,3/m¹x35m¹</t>
  </si>
  <si>
    <t>3.11</t>
  </si>
  <si>
    <t>ROSMARINUS  OFFICINALIS "CORSICAN PROSTRATE"</t>
  </si>
  <si>
    <t>Od ove kulture se formira zelena zavjesa, kt/3 l.,3/m¹x20m¹</t>
  </si>
  <si>
    <t>3.12</t>
  </si>
  <si>
    <t>ROSMARINUS  OFFICINALIS "MAJORCA PINC"</t>
  </si>
  <si>
    <t xml:space="preserve">Od ove kulture izdvajaju se vertikale unutar zavjese ružmarina. Na 2m¹ zasađuje se 1 kom
</t>
  </si>
  <si>
    <t>3.13</t>
  </si>
  <si>
    <t>LAVANDULA ANGUSTIFOLIA "NANA ALBA"</t>
  </si>
  <si>
    <t>3.14</t>
  </si>
  <si>
    <t>LAVANDULA DENTATA</t>
  </si>
  <si>
    <t xml:space="preserve">Od ove kulture formira se tratina (52m²) kt/3l (9kom/m²)
</t>
  </si>
  <si>
    <t>KULTURE HUMUZIRANIH POKOSA KOJE GUŠE POŽAR</t>
  </si>
  <si>
    <t xml:space="preserve">
Kulture presadnice ili uzgojene u kontejneru od 1-2l.Dužina pokosa 585m, srednja širina pokosa 5m, zasađuju se 6kom/m²</t>
  </si>
  <si>
    <t>3.15</t>
  </si>
  <si>
    <t>ACHILEA TOMENTOSA "AUREA"</t>
  </si>
  <si>
    <t>Stolisnik/500m²</t>
  </si>
  <si>
    <t>3.16</t>
  </si>
  <si>
    <t>CHAMAEMELUM NOBILE "TRENEAGUE"</t>
  </si>
  <si>
    <t>Patuljasta kamilica/688m²</t>
  </si>
  <si>
    <t>3.17</t>
  </si>
  <si>
    <t>CHRYSANTHEMUM CINERARIFOLIUM</t>
  </si>
  <si>
    <t>Buhač/500m²</t>
  </si>
  <si>
    <t>3.18</t>
  </si>
  <si>
    <t>MENTHA PIPERATA f. OFFICINALIS</t>
  </si>
  <si>
    <t>Metvica/500m²</t>
  </si>
  <si>
    <t>3.19</t>
  </si>
  <si>
    <t>MENTHA SUAVEOLENS "VARIEGATA"</t>
  </si>
  <si>
    <t>3.20</t>
  </si>
  <si>
    <t>ELEAGNUS PUNGENS "MACULATA"</t>
  </si>
  <si>
    <t>kt/3</t>
  </si>
  <si>
    <t>SADNI  MATERIJAL UKUPNO</t>
  </si>
  <si>
    <t>PDV (25%):</t>
  </si>
  <si>
    <t>Sa utrošcima  i ugradnjom  po m2.
Utrošci:
BIOALGEN                    150. grm
TERRACOTTEM             50. grm
TRESET KLASMAN        15. lit
STAJNJAK                     15. lit
Radovi se iskazuju u m²</t>
  </si>
  <si>
    <t>Na pokosima ,ugrađuje se:
plodna mješavina, nanosi se u sloju od 20 cm. Iskazuje se u sraslom stanju 3.217 x 0.2 x 1.15  =731m³, plodna mješavina sastava 4:1, zemlja sa deponije gradilišta (591m³), lavapor (147m³). Nabavka priprema smjese sa ugrađivanjem i finim planiranjem uz lagano valjanje vrtlarskim valjkom na površini 3 217m². Radovi se iskazuju u cijeni koštanja po  m³ .</t>
  </si>
  <si>
    <t>Učvršćivanje se obavlja prema zahtjevima vrste.
Kolci od tvrdog drveta (po 2 kom, dužine 300cm), nagorjela žica sa uvezivanjem najlonske  trake radi uočavanja  mjesta sadnje.</t>
  </si>
  <si>
    <t>Od ove kulture formira se tratina (25m²) kt/2l (15kom/m²)</t>
  </si>
  <si>
    <t xml:space="preserve">PRIPREMNE  RADNJE     </t>
  </si>
  <si>
    <t>SADNI   MATERIJAL</t>
  </si>
  <si>
    <t xml:space="preserve">RADNJE  SA  SADNIM  MATERIJALIMA       </t>
  </si>
  <si>
    <t>ELEKTROTEHNIČKE INFRASTRUKTURE :</t>
  </si>
  <si>
    <t>-</t>
  </si>
  <si>
    <t>Ukoliko neke stavke nisu precizno specificirane, podrazumjeva se da svi radovi i materijal trebaju biti predviđeni do postizanja potpune pogonske funkcionalnosti i gotovosti. Konzultirati nadzornog inženjera.</t>
  </si>
  <si>
    <t>U zajedničkom kabelskom rovu, u trupu nogostupa, polažu se 10 kV kabel, 0.4 kV kabel i kabel javne rasvjete.
Temelji rasvjetnih stupova izvest će se na način da temeljna ploča rasvjetnog stupa dodiruje (tangira) vanjski rub nogostupa.
Kabel javne rasvjete polaže se odmah pored temelja rasvjetnih stupova. Kabel NN 0,4 kV polaže se 10 cm dalje, prema sredini nogostupa. 20 cm dalje od NN kabela polaže se srednje naponski kabel 10(20) kV (negdje u sredini nogostupa).</t>
  </si>
  <si>
    <t xml:space="preserve">Svaka stavka ovog troškovnika koja se odnosi na srednjenaponski kabel, niskonaponski kabel i kabel javne rasvjete podrazumjeva dobavu, ugradbu, te spajanje komplet sa svim potrebnim radovima uključujiući sav spojni i montažni materijal. </t>
  </si>
  <si>
    <t>Svi radovi, elektromaterijal i oprema vezano za rekonstrukciju distributivne niskonaponske mreže i srednjenaponskog kabela su u obvezi HEP-a, DP "Elektrojug"</t>
  </si>
  <si>
    <t>Svi ostali radovi, elektromaterijal i oprema koji ne spadaju u domenu distributivne niskonaponske mreže i srednjenaponskog kabela (zemljani i pripremni radovi i javna rasvjeta) idu na javni natječaj</t>
  </si>
  <si>
    <t>Izvođaći zemljanih radova ne smiju poćeti sa radovima zatrpavanja kabelskih rovova na bilo kojem mjestu, ako prije toga nije zatražena suglasnost HEP-a ili nadzornog inženjera.</t>
  </si>
  <si>
    <t>A.</t>
  </si>
  <si>
    <t>ZEMLJANI I PRIPREMNI RADOVI</t>
  </si>
  <si>
    <t>kom.</t>
  </si>
  <si>
    <t>Odvoz ostatka iskopanog materijala nakon završetka zatrpavanja svih 27 temelja rasvjetnih stupova.
Odvoz ide na dogovoreni deponij na otoku Korčuli.</t>
  </si>
  <si>
    <t>Iskop kabelskog rova u zemlji III (30%)– IV (70%) kategorije, za smještaj kabela javne rasvjete, glavnog NN distributivnog kabela i srednje-naponskog kabela. 
Kabelski rov se kopa na poziciji budućeg nogostupa od kote -25.92 (na početku šetnice) pa do rampe pored vatrogasnog doma.
U cijeni je uključeno:</t>
  </si>
  <si>
    <t>iskolčenje trase kanala</t>
  </si>
  <si>
    <t>Iskop kabelskog kanala u zemljištu III i IV kateg. dubine 70 cm (80 cm ispod površine nogostupa), širine pri dnu 75 cm. 
Odnosi se na trasu od kote -25.92 do kote 532.83</t>
  </si>
  <si>
    <t>Iskop kabelskog kanala u zemljištu III i IV kateg. dubine 70 cm (80 cm ispod površine nogostupa), širine pri dnu 60 cm. 
Odnosi se na trasu od kote 532.83 pa do samog kraja zahvata cca. 6 m prije rampe za vatrog. dom.</t>
  </si>
  <si>
    <t xml:space="preserve">Odvoz iskopanog materijala sa cijele trase na dogovoreni deponij. </t>
  </si>
  <si>
    <t>Zatrpavanje kabelskog rova na kompletnom zahvatu iz prethodne stavke (od kote -25.92 na početku šetnice pa do rampe pored vatrogasnog doma).
U cijeni je uključeno:</t>
  </si>
  <si>
    <t>Nabavka, dobava na mjesto ugradnje kamenog granulata tip "nula" za izradu kabelske posteljice debljine 10 cm (prije polaganja energetskih kabela sa pripadajućom opremom) sa nasipanjem, razastiranjem te grubim planiranjem i zbijanjem materijala u prethodno iskopani kabelski kanal (duž cijelog kabelskog kanala)</t>
  </si>
  <si>
    <t>Nabava, dobava na mjesto ugradnje kamenog granulata tip "nula" za izradu kabelske posteljice debljine 20 cm (poslije polaganja energetskih kabela sa pripadajućom opremom) sa nasipanjem, razastiranjem te grubim planiranjem i zbijanjem materijala (duž cijelog kabelskog kanala).</t>
  </si>
  <si>
    <t xml:space="preserve">Nabava, prijevoz i nasipanje jalovine (zamjenskog materijala) u iskopani kabelski rov. Debljina sloja 40 cm. Materijal se planira i nabija u slojevima od po 30 cm. </t>
  </si>
  <si>
    <t>NAPOMENA: Nastavak radova iznad rova (izrada nogostupa), dat je u troškovniku građev. radova.</t>
  </si>
  <si>
    <t>5.</t>
  </si>
  <si>
    <t>Iskop kabelskog rova u zemlji III (30%)– IV (70%) kategorije, za smještaj glavnog NN distributivnog kabela na prijelazu preko ceste. 
U cijeni je uključeno:</t>
  </si>
  <si>
    <t>pravolinijsko zasijecanje asfalta debljine 8 cm</t>
  </si>
  <si>
    <t>razbijanje, uklanjanje i odvoz na deponij asfaltne  podloge.</t>
  </si>
  <si>
    <t xml:space="preserve">Iskop kabelskog kanala u zemljištu III i IV kateg. dubine 120 cm, širine pri dnu 70 cm. </t>
  </si>
  <si>
    <t>Ukupno prijelaza preko ceste.</t>
  </si>
  <si>
    <t>6.</t>
  </si>
  <si>
    <t>Zatrpavanje kabelskog rova na prijelazima preko ceste iz prethodne stavke.
Dužina rova je 5,5 m.
U cijeni je uključeno:</t>
  </si>
  <si>
    <t>Dno kanala dubokog 1,2 m, širokog 0,7 m betonira se mršavim betonom MB10 sloja debljine 10 cm. Na ovu betonsku podlogu postavljaju se dvije PVC cijevi Ø 160 mm i jedna PVC cijev Ø 110 mm. Ukoliko cijev treba produžiti, spoj dvije cijevi izvesti odgovarajućim spojnicama i spojeve zaliti cementnim mlijekom. Kroz svaku cijev provući pocinčanu žicu Ø 4 mm. Cijevi betonirati i pokriti mršavim betonom MB10 i poravnati u sloju debelom 10 cm iznad gornjeg ruba cijevi</t>
  </si>
  <si>
    <t>Nabava, prijevoz i nasipanje "jalovine" (zamjenskog materijala) na betonsku površinu u rovu. Debljina sloja je 84 cm. Materijal se nabija u slojevima od po 30 cm.</t>
  </si>
  <si>
    <t>Nabava, transport i izrada asfaltnog sloja za vraćanje prometnica u prvobitno stanje po sistemu sitnozrnog asfaltbetona AB 16. 
Debljina asfaltnog sloja je 8 cm.</t>
  </si>
  <si>
    <t>Ukupno prijelaza preko ceste koji se zatrpavaju.</t>
  </si>
  <si>
    <t>7.</t>
  </si>
  <si>
    <t>Dodatni iskop i zatrpavanje kableskog kanala na križanju sa TT kabelima na prijelazima preko ceste. Na mjestu križanja dubina dodatnog iskopa je 0,3 m (dubina kabelskog rova 1,5 m), na dužini od prosječno 2 m. Za prosječnu širinu  kanala 0,7 m, ukupno dodatnog iskopa i betona po jednom križanju sa TT instalacijama je 0,42 m³.
Ukupno križanja</t>
  </si>
  <si>
    <t>8.</t>
  </si>
  <si>
    <t>Dodatni iskop i zatrpavanje kableskog kanala na križanju sa vodovodnom instalacijom. Na mjestu križanja dubina dodatnog iskopa je 0,3 m (dubina kabelskog rova 1,5 m), na dužini od prosječno 2 m. Za prosječnu širinu  kanala 0,7 m, ukupno dodatnog iskopa i betona po jednom križanju sa vodovodnim instalacijama je 0,42 m³.
Ukupno križanja</t>
  </si>
  <si>
    <t>9.</t>
  </si>
  <si>
    <t>10.</t>
  </si>
  <si>
    <t>razbijanje, uklanjanje i odvoz na deponij asfaltne  podloge bez obzira na debljinu (duž. trase 10 m).</t>
  </si>
  <si>
    <t>razbijanje, uklanjanje i odvoz na deponij betonske  podloge (podesti stubišta) bez obzira na debljinu (dužina trase 25 m).</t>
  </si>
  <si>
    <t>Iskop kabelskog kanala u zemljištu III i IV kateg. dubine 70 cm, širine u dnu 60 cm. Djelomićno će se dio materijala iz iskopa vratiti u rov nakon polaganja kabela, a krupniji materijal će se odvesti na dogovoreni deponij</t>
  </si>
  <si>
    <t xml:space="preserve">Proboj zida za ulaz kabela u trafostanicu.
Zid je armirano betonski debljine 20 cm.
Proboj je takve veličine da omogući betoniranje tri PVC cijevi Ø 150 kroz koje će se preko posebnih uvodnica uvesti kabeli SN, NN i javne rasvjete.
</t>
  </si>
  <si>
    <t>11.</t>
  </si>
  <si>
    <t xml:space="preserve">Dobava i ugradnja tampona od drobljenog kamena za vraćanje iskopane trase u prvobitno stanje, sa strojnim nabijanjem. Debljina sloja  20 cm.                     </t>
  </si>
  <si>
    <t xml:space="preserve">Nabava, transport i izrada asfaltnog sloja za vraćanje 10 m trase u prvobitno stanje po sistemu sitnozrnog asfaltbetona AB 16. </t>
  </si>
  <si>
    <t>Debljina asfaltnog sloja je 8 cm u uvaljanom stanju</t>
  </si>
  <si>
    <t>12.</t>
  </si>
  <si>
    <t>razbijanje, uklanjanje i odvoz na deponij asfaltne  podloge bez obzira na debljinu.</t>
  </si>
  <si>
    <t>Iskop kabelskog kanala u zemljištu III i IV kateg. dubine 70 cm, širine u dnu 50 cm. Djelomićno će se dio materijala iz iskopa vratiti u rov nakon polaganja kabela, a krupniji materijal će se odvesti na dogovoreni deponij</t>
  </si>
  <si>
    <t>13.</t>
  </si>
  <si>
    <t>UKUPNO A :</t>
  </si>
  <si>
    <t>B.</t>
  </si>
  <si>
    <t>BETONSKI I AB RADOVI</t>
  </si>
  <si>
    <t>Dobava i ugradnja tipskog temelja tip 2, za ormare tipa RRP 02 , u prethodno iskopanu jamu.</t>
  </si>
  <si>
    <t>UKUPNO B:</t>
  </si>
  <si>
    <t>C.</t>
  </si>
  <si>
    <t>ELEKTROMONTAŽNI RADOVI</t>
  </si>
  <si>
    <t xml:space="preserve">Dobava, isporuka i polaganje kabela javne rasvjete u prije iskopani rov od RO-JR do zadnjeg stupa.
Dijelom se polažu u rovu a dijelom kroz rasvjetne stupove do razdjelnice. Uključuje spajanja kabela.                                          </t>
  </si>
  <si>
    <t xml:space="preserve">Dobava, isporuka i montaža kabela u stupu veličine 6 m od razdjelnice do svjetiljke. Uključuje spajanja kabela.                                          </t>
  </si>
  <si>
    <t>Geodetski snimak kabelske trase kabela srednjeg i niskog napona.</t>
  </si>
  <si>
    <t>U ormar se ugrađuje :</t>
  </si>
  <si>
    <t>a)</t>
  </si>
  <si>
    <t>Trofazno dvotarifno brojilo el. energije 10-40 A</t>
  </si>
  <si>
    <t>b)</t>
  </si>
  <si>
    <t>Mrežni tonfrekventni prijemnik s dva releja</t>
  </si>
  <si>
    <t>c)</t>
  </si>
  <si>
    <t>ZUDS – sklopka FI-N 63/03-S</t>
  </si>
  <si>
    <t>d)</t>
  </si>
  <si>
    <t>e)</t>
  </si>
  <si>
    <t>f)</t>
  </si>
  <si>
    <t>NV osigurač 160/50A s tropolnim postoljem i patronama osigurača 3x63A</t>
  </si>
  <si>
    <t>g)</t>
  </si>
  <si>
    <t>h)</t>
  </si>
  <si>
    <t>i)</t>
  </si>
  <si>
    <t>j)</t>
  </si>
  <si>
    <t>k)</t>
  </si>
  <si>
    <t>kompletno</t>
  </si>
  <si>
    <t xml:space="preserve">Demontaža svjetiljke sa postojećih drvenih stupova javne rasvjete.
Odvožnja na deponij koji odredi investitor. </t>
  </si>
  <si>
    <t xml:space="preserve">Demontaža Elkalex kabela sa postojećih drvenih stupova javne rasvjete.
Odvožnja na deponij koji odredi investitor. </t>
  </si>
  <si>
    <t xml:space="preserve">Demontaža postojećih drvenih stupova javne rasvjete.
Odvožnja na deponij koji odredi investitor. </t>
  </si>
  <si>
    <t>UKUPNO C:</t>
  </si>
  <si>
    <t>D.</t>
  </si>
  <si>
    <t xml:space="preserve">OSTALI RADOVI </t>
  </si>
  <si>
    <t>Označavanje kabela u mjernom ormaru javne rasvjete</t>
  </si>
  <si>
    <t>pauš.</t>
  </si>
  <si>
    <t>Ispitivanje kabela javne rasvjete, mjerenje otpora izolacije, provjera efikasnosti od previsokog dodirnog napona i izdavanje atesta o ispravnosti izvedene instalacije</t>
  </si>
  <si>
    <t>Izrada tehničke dokumentacije izvedenog stanja koju potpisuju izvođač i nadzor.
Dokumentacija izvedenog stanja se predaje Investitoru u 2 primjerka na papiru i jednom CD mediju.</t>
  </si>
  <si>
    <t>UKUPNO D:</t>
  </si>
  <si>
    <t>E.</t>
  </si>
  <si>
    <t xml:space="preserve">Nabavka, dobava i montaža na mjesto ugradnje spojnice uključujući i vijčane čahure za jednožilne 12/20 kV kabele izolirane umjetnom masom  tipa  POLJ 24/1x70-150 </t>
  </si>
  <si>
    <t xml:space="preserve">Dobava, isporuka i polaganje niskonaponskih kabela u prije iskopani kabelski rov.                           </t>
  </si>
  <si>
    <t xml:space="preserve">Dobava, isporuka i polaganje "Gal" štitnika, u prije iskopani kabelski rov, iznad SN, NN i JR kabela,  
Štitnik je postavljen iznad svakog kabela.
Ukupno se polaže "Gal" štitnika: </t>
  </si>
  <si>
    <t xml:space="preserve">Dobava, isporuka i polaganje PVC trake upozorenja, u prije iskopani kabelski rov, iznad SN, NN i JR kabela.
PVC traka upoz. je postavljena iznad svakog kabela.
Ukupno se polaže trake upozorenja: </t>
  </si>
  <si>
    <t xml:space="preserve">Demontaža postojećih drvenih stupova sa pozicija budućeg nogostupa (kota ceste između 360 i 380).
Odvožnja na deponij koji odredi investitor. </t>
  </si>
  <si>
    <t xml:space="preserve">Demontaža kabela NNM sa postojećih drvenih stupova.
Odvožnja na deponij koji odredi investitor. </t>
  </si>
  <si>
    <t>Označavanje svih kabela u distributivnim i mjernim ormarima</t>
  </si>
  <si>
    <t>Ispitivanje svih kabela, mjerenje otpora izolacije, provjera efikasnosti od previsokog dodirnog napona i izdavanje atesta o ispravnosti izvedene instalacije</t>
  </si>
  <si>
    <t>UKUPNO E:</t>
  </si>
  <si>
    <t>OSTALI RADOVI</t>
  </si>
  <si>
    <t>ELEKTROMONTAŽNI RADOVI (IZVODI HEP)</t>
  </si>
  <si>
    <r>
      <t>Ručni iskop jame u zemlji III i IV kat. za izradu betonskog temelja (za rasvjetni stup visine 6 m).
Iskopati jamu dimenzija 90x90x105 cm (0,85 m</t>
    </r>
    <r>
      <rPr>
        <vertAlign val="superscript"/>
        <sz val="12"/>
        <rFont val="Arial"/>
        <family val="2"/>
      </rPr>
      <t>3</t>
    </r>
    <r>
      <rPr>
        <sz val="12"/>
        <rFont val="Arial"/>
        <family val="2"/>
      </rPr>
      <t>).
Temelj je volumena 0,6 m</t>
    </r>
    <r>
      <rPr>
        <vertAlign val="superscript"/>
        <sz val="12"/>
        <rFont val="Arial"/>
        <family val="2"/>
      </rPr>
      <t>3</t>
    </r>
    <r>
      <rPr>
        <sz val="12"/>
        <rFont val="Arial"/>
        <family val="2"/>
      </rPr>
      <t>.
Nakon izljevanja temelja, ostatak jame je potrebno zatrpati dijelom prije iskopanog materijala uz nabijanje u slojevima od 30 cm.</t>
    </r>
  </si>
  <si>
    <r>
      <t>Obračun po m</t>
    </r>
    <r>
      <rPr>
        <vertAlign val="superscript"/>
        <sz val="12"/>
        <rFont val="Arial"/>
        <family val="2"/>
      </rPr>
      <t>3</t>
    </r>
    <r>
      <rPr>
        <sz val="12"/>
        <rFont val="Arial"/>
        <family val="2"/>
      </rPr>
      <t xml:space="preserve"> ugrađenog materijala</t>
    </r>
  </si>
  <si>
    <r>
      <t>Obračun po m</t>
    </r>
    <r>
      <rPr>
        <vertAlign val="superscript"/>
        <sz val="12"/>
        <rFont val="Arial"/>
        <family val="2"/>
      </rPr>
      <t>3</t>
    </r>
    <r>
      <rPr>
        <sz val="12"/>
        <rFont val="Arial"/>
        <family val="2"/>
      </rPr>
      <t xml:space="preserve"> ugrađenog  materijala</t>
    </r>
  </si>
  <si>
    <r>
      <t>m</t>
    </r>
    <r>
      <rPr>
        <vertAlign val="superscript"/>
        <sz val="12"/>
        <rFont val="Arial"/>
        <family val="2"/>
      </rPr>
      <t xml:space="preserve">2 </t>
    </r>
    <r>
      <rPr>
        <sz val="12"/>
        <rFont val="Arial"/>
        <family val="2"/>
      </rPr>
      <t>3,85</t>
    </r>
  </si>
  <si>
    <r>
      <t>m</t>
    </r>
    <r>
      <rPr>
        <vertAlign val="superscript"/>
        <sz val="12"/>
        <rFont val="Arial"/>
        <family val="2"/>
      </rPr>
      <t xml:space="preserve">3 </t>
    </r>
    <r>
      <rPr>
        <sz val="12"/>
        <rFont val="Arial"/>
        <family val="2"/>
      </rPr>
      <t>3,23</t>
    </r>
    <r>
      <rPr>
        <vertAlign val="superscript"/>
        <sz val="12"/>
        <rFont val="Arial"/>
        <family val="2"/>
      </rPr>
      <t xml:space="preserve"> </t>
    </r>
  </si>
  <si>
    <r>
      <t>Iskop jame za ugradnju tipskog betonskog temelja za distributivni razvodni ormar.
Jama je volumena 0,22 m</t>
    </r>
    <r>
      <rPr>
        <vertAlign val="superscript"/>
        <sz val="12"/>
        <rFont val="Arial"/>
        <family val="2"/>
      </rPr>
      <t>3</t>
    </r>
    <r>
      <rPr>
        <sz val="12"/>
        <rFont val="Arial"/>
        <family val="2"/>
      </rPr>
      <t>.
Uključeno odvoz materijala na dogovoreni otpad.
Ukupno iskopanih jama</t>
    </r>
  </si>
  <si>
    <r>
      <t>Obračun vršiti po m</t>
    </r>
    <r>
      <rPr>
        <vertAlign val="superscript"/>
        <sz val="12"/>
        <rFont val="Arial"/>
        <family val="2"/>
      </rPr>
      <t>2</t>
    </r>
    <r>
      <rPr>
        <sz val="12"/>
        <rFont val="Arial"/>
        <family val="2"/>
      </rPr>
      <t xml:space="preserve"> izvedene površine, sve spremno za asfaltiranje ili betoniranje.</t>
    </r>
  </si>
  <si>
    <r>
      <t>Obračun po m</t>
    </r>
    <r>
      <rPr>
        <vertAlign val="superscript"/>
        <sz val="12"/>
        <rFont val="Arial"/>
        <family val="2"/>
      </rPr>
      <t>2</t>
    </r>
    <r>
      <rPr>
        <sz val="12"/>
        <rFont val="Arial"/>
        <family val="2"/>
      </rPr>
      <t>.</t>
    </r>
  </si>
  <si>
    <r>
      <t>Betoniranje površine podesta stubišta, debljine 10 cm, uključujući dobavu betona.          
Obračun po m</t>
    </r>
    <r>
      <rPr>
        <vertAlign val="superscript"/>
        <sz val="12"/>
        <rFont val="Arial"/>
        <family val="2"/>
      </rPr>
      <t>2</t>
    </r>
  </si>
  <si>
    <r>
      <t>Obračun vršiti po m</t>
    </r>
    <r>
      <rPr>
        <vertAlign val="superscript"/>
        <sz val="12"/>
        <rFont val="Arial"/>
        <family val="2"/>
      </rPr>
      <t>2</t>
    </r>
    <r>
      <rPr>
        <sz val="12"/>
        <rFont val="Arial"/>
        <family val="2"/>
      </rPr>
      <t xml:space="preserve"> izvedene površine, sve spremno za asfaltiranje.</t>
    </r>
  </si>
  <si>
    <r>
      <t>Betoniranje temelja tip-V  0,6 m</t>
    </r>
    <r>
      <rPr>
        <vertAlign val="superscript"/>
        <sz val="12"/>
        <rFont val="Arial"/>
        <family val="2"/>
      </rPr>
      <t>3</t>
    </r>
    <r>
      <rPr>
        <sz val="12"/>
        <rFont val="Arial"/>
        <family val="2"/>
      </rPr>
      <t xml:space="preserve"> betona MB-15. Ugradnja betona ručno uz upotrebu previbratora. U betonski temelj potrebno je ugraditi PVC cijevi </t>
    </r>
    <r>
      <rPr>
        <sz val="12"/>
        <rFont val="Symbol"/>
        <family val="1"/>
      </rPr>
      <t>F</t>
    </r>
    <r>
      <rPr>
        <sz val="12"/>
        <rFont val="Arial"/>
        <family val="2"/>
      </rPr>
      <t xml:space="preserve"> 50 mm, za prolaz kabela. U jediničnu cijenu uračunati ugradbu originalnih sidrenih vijaka uz upotrebu šablone. Dimenzije temelja : -donji dio 85x85x70 cm, - gornji dio (vrat) 50x50x35 cm  prema detalju iz projekta.</t>
    </r>
  </si>
  <si>
    <r>
      <t>Kabel tip PP00-A 4x25 mm</t>
    </r>
    <r>
      <rPr>
        <vertAlign val="superscript"/>
        <sz val="12"/>
        <rFont val="Arial"/>
        <family val="2"/>
      </rPr>
      <t>2</t>
    </r>
    <r>
      <rPr>
        <sz val="12"/>
        <rFont val="Arial"/>
        <family val="2"/>
      </rPr>
      <t xml:space="preserve">  </t>
    </r>
  </si>
  <si>
    <r>
      <t>Kabel tip PP00 3x2,5 mm</t>
    </r>
    <r>
      <rPr>
        <vertAlign val="superscript"/>
        <sz val="12"/>
        <rFont val="Arial"/>
        <family val="2"/>
      </rPr>
      <t>2</t>
    </r>
    <r>
      <rPr>
        <sz val="12"/>
        <rFont val="Arial"/>
        <family val="2"/>
      </rPr>
      <t xml:space="preserve">  </t>
    </r>
  </si>
  <si>
    <r>
      <t>Odvodnik prenapona 25 kA (10/350</t>
    </r>
    <r>
      <rPr>
        <sz val="12"/>
        <rFont val="Symbol"/>
        <family val="1"/>
      </rPr>
      <t>m</t>
    </r>
    <r>
      <rPr>
        <sz val="12"/>
        <rFont val="Arial"/>
        <family val="2"/>
      </rPr>
      <t>s)</t>
    </r>
  </si>
  <si>
    <r>
      <t>Stavci pripadaju radovi postavljanja ormara na temelj, fazne sabirnice, N i PE sabirnica, stezaljka za spajanje Cu uža 50 mm</t>
    </r>
    <r>
      <rPr>
        <vertAlign val="superscript"/>
        <sz val="12"/>
        <rFont val="Arial"/>
        <family val="2"/>
      </rPr>
      <t>2</t>
    </r>
    <r>
      <rPr>
        <sz val="12"/>
        <rFont val="Arial"/>
        <family val="2"/>
      </rPr>
      <t xml:space="preserve"> i vodiča PF/J 16 mm</t>
    </r>
    <r>
      <rPr>
        <vertAlign val="superscript"/>
        <sz val="12"/>
        <rFont val="Arial"/>
        <family val="2"/>
      </rPr>
      <t>2</t>
    </r>
    <r>
      <rPr>
        <sz val="12"/>
        <rFont val="Arial"/>
        <family val="2"/>
      </rPr>
      <t xml:space="preserve">  montažne ploče za brojilo i MTK prijemnik, POK kanali, redne stezaljke, opomenske tablice, izvedbena jednopolna shema, kao i sav spojni i montažni materijal.   </t>
    </r>
  </si>
  <si>
    <r>
      <t>Dobava, potrebnog materijala za izradu uzemljenja rasvjetnog stupa sa Cu užom 50 mm</t>
    </r>
    <r>
      <rPr>
        <vertAlign val="superscript"/>
        <sz val="12"/>
        <rFont val="Arial"/>
        <family val="2"/>
      </rPr>
      <t xml:space="preserve">2  </t>
    </r>
    <r>
      <rPr>
        <sz val="12"/>
        <rFont val="Arial"/>
        <family val="2"/>
      </rPr>
      <t>dužine 1,5m-2 m sa spajanjem s jedne strane na vijak za uzemljenje s kabelskom stopicom i bakrenom "Unimax" spojnicom na položeno uzemljivačko Cu uže iznad kabela s druge strane. 
Obračun po komadu</t>
    </r>
  </si>
  <si>
    <r>
      <t>Dobava, isporuka i polaganje u prije iskopani kabelski rov SN 1-žilnog kabela tipa XHE 49-A 1×150/25 mm</t>
    </r>
    <r>
      <rPr>
        <vertAlign val="superscript"/>
        <sz val="12"/>
        <rFont val="Arial"/>
        <family val="2"/>
      </rPr>
      <t>2</t>
    </r>
    <r>
      <rPr>
        <sz val="12"/>
        <rFont val="Arial"/>
        <family val="2"/>
      </rPr>
      <t xml:space="preserve"> 12/20 kV. </t>
    </r>
  </si>
  <si>
    <r>
      <t>Kabel tipa PP00-A 4x150 mm</t>
    </r>
    <r>
      <rPr>
        <vertAlign val="superscript"/>
        <sz val="12"/>
        <rFont val="Arial"/>
        <family val="2"/>
      </rPr>
      <t xml:space="preserve">2 </t>
    </r>
    <r>
      <rPr>
        <sz val="12"/>
        <rFont val="Arial"/>
        <family val="2"/>
      </rPr>
      <t>(glavni NN kabel)</t>
    </r>
  </si>
  <si>
    <r>
      <t>Kabel tipa PP00-A 4x70 mm</t>
    </r>
    <r>
      <rPr>
        <vertAlign val="superscript"/>
        <sz val="12"/>
        <rFont val="Arial"/>
        <family val="2"/>
      </rPr>
      <t xml:space="preserve">2 </t>
    </r>
    <r>
      <rPr>
        <sz val="12"/>
        <rFont val="Arial"/>
        <family val="2"/>
      </rPr>
      <t>(kabel JR od TS do RO-JR)</t>
    </r>
  </si>
  <si>
    <r>
      <t>Kabel tipa PP00-A 4x95 mm</t>
    </r>
    <r>
      <rPr>
        <vertAlign val="superscript"/>
        <sz val="12"/>
        <rFont val="Arial"/>
        <family val="2"/>
      </rPr>
      <t xml:space="preserve">2 </t>
    </r>
    <r>
      <rPr>
        <sz val="12"/>
        <rFont val="Arial"/>
        <family val="2"/>
      </rPr>
      <t>(kabel NN od DO do KPO ormara)</t>
    </r>
  </si>
  <si>
    <r>
      <t>Dobava, isporuka i polaganje, uzemljivačkog užeta Ø 50 mm</t>
    </r>
    <r>
      <rPr>
        <vertAlign val="superscript"/>
        <sz val="12"/>
        <rFont val="Arial"/>
        <family val="2"/>
      </rPr>
      <t>2</t>
    </r>
    <r>
      <rPr>
        <sz val="12"/>
        <rFont val="Arial"/>
        <family val="2"/>
      </rPr>
      <t xml:space="preserve"> u prije iskopani kabelski rov, iznad SN, NN i JR kabela.
Uključeno spajanje užeta u trafostanici, distributivnim ormarima i u KPO ormarima.
Ukupno se polaže uzemljivačkog užeta: </t>
    </r>
  </si>
  <si>
    <r>
      <t>Dobava, isporuka i polaganje u zemlju ili pokos pored ceste NN kabela PP00 5x10 mm</t>
    </r>
    <r>
      <rPr>
        <vertAlign val="superscript"/>
        <sz val="12"/>
        <rFont val="Arial"/>
        <family val="2"/>
      </rPr>
      <t>2</t>
    </r>
    <r>
      <rPr>
        <sz val="12"/>
        <rFont val="Arial"/>
        <family val="2"/>
      </rPr>
      <t>. 
Kabeli se polažu iz novih KPO ormarića do postojećih drvenih stupova koji nisu u trupu ceste i koji se ne uklanjaju.</t>
    </r>
  </si>
  <si>
    <t>m    5,5</t>
  </si>
  <si>
    <r>
      <t>m</t>
    </r>
    <r>
      <rPr>
        <vertAlign val="superscript"/>
        <sz val="12"/>
        <rFont val="Arial"/>
        <family val="2"/>
      </rPr>
      <t xml:space="preserve">2   </t>
    </r>
    <r>
      <rPr>
        <sz val="12"/>
        <rFont val="Arial"/>
        <family val="2"/>
      </rPr>
      <t>3,85</t>
    </r>
  </si>
  <si>
    <r>
      <t>m</t>
    </r>
    <r>
      <rPr>
        <vertAlign val="superscript"/>
        <sz val="12"/>
        <rFont val="Arial"/>
        <family val="2"/>
      </rPr>
      <t xml:space="preserve">3   </t>
    </r>
    <r>
      <rPr>
        <sz val="12"/>
        <rFont val="Arial"/>
        <family val="2"/>
      </rPr>
      <t>4,62</t>
    </r>
    <r>
      <rPr>
        <vertAlign val="superscript"/>
        <sz val="12"/>
        <rFont val="Arial"/>
        <family val="2"/>
      </rPr>
      <t xml:space="preserve"> </t>
    </r>
  </si>
  <si>
    <t>Odvoz iskopanog materijala na dogovoreni deponij.</t>
  </si>
  <si>
    <r>
      <t xml:space="preserve">Iskop kabelskog rova u zemlji III (30%)– IV (70%) kategorije, za smještaj kabela javne rasvjete, glavnog NN distributivnog kabela i srednje-naponskog kabela.
</t>
    </r>
    <r>
      <rPr>
        <b/>
        <i/>
        <sz val="12"/>
        <rFont val="Arial"/>
        <family val="2"/>
      </rPr>
      <t>Ova trasa se nalazi izvan područja zahvata obuhvaćenog projektom, ali kabele je potrebno dovesti u elektroenergetsku cjelovitost.</t>
    </r>
    <r>
      <rPr>
        <sz val="12"/>
        <rFont val="Arial"/>
        <family val="2"/>
      </rPr>
      <t xml:space="preserve">
Kabelski rov se kopa na poziciji budućeg nogostupa od kote -25.92 (na početku šetnice) pa do pozicije postojeće trafostanice TS 10/0,4 kV Naselje.
Dužina trase je 60 m.
Širina kabelskog rova na trasi je 60 cm.
U cijeni je uključeno:</t>
    </r>
  </si>
  <si>
    <t>Pažljiva demontaža i primjereno deponiranje kamenih pragova skalina u pojasu trase. Kameni pragovi su široki 35 cm, visine 23 cm i dužine od 80 do 120 cm.
Fuge oko kamenih pragova su zalivene cementnim mortom kojeg treba prethodno pažljivo otući. 
Obračun po kom skinutih kamenih pragova.</t>
  </si>
  <si>
    <r>
      <t xml:space="preserve">Zatrpavanje kabelskog rova na kompletnom zahvatu iz prethodne stavke (od kote -25.92 na početku šetnice pa do pozicije postojeće trafostanice TS 10/0,4 kV Naselje).
</t>
    </r>
    <r>
      <rPr>
        <b/>
        <i/>
        <sz val="12"/>
        <rFont val="Arial"/>
        <family val="2"/>
      </rPr>
      <t xml:space="preserve">Trasa se nalazi izvan područja zahvata obuhvaćenog projektom.
</t>
    </r>
    <r>
      <rPr>
        <sz val="12"/>
        <rFont val="Arial"/>
        <family val="2"/>
      </rPr>
      <t>Dužina trase je 60 m.</t>
    </r>
    <r>
      <rPr>
        <b/>
        <i/>
        <sz val="12"/>
        <rFont val="Arial"/>
        <family val="2"/>
      </rPr>
      <t xml:space="preserve">
</t>
    </r>
    <r>
      <rPr>
        <sz val="12"/>
        <rFont val="Arial"/>
        <family val="2"/>
      </rPr>
      <t>Širina kabelskog rova na trasi je 60 cm.
U cijeni je uključeno:</t>
    </r>
  </si>
  <si>
    <r>
      <t xml:space="preserve">Iskop kabelskog rova u zemlji III (30%)– IV (70%) kategorije, za smještaj srednje-naponskog kabela.
</t>
    </r>
    <r>
      <rPr>
        <b/>
        <i/>
        <sz val="12"/>
        <rFont val="Arial"/>
        <family val="2"/>
      </rPr>
      <t>Ova trasa se nalazi izvan područja zahvata obuhvaćenog projektom, ali kabele je potrebno dovesti u elektroenergetsku cjelovitost.</t>
    </r>
    <r>
      <rPr>
        <sz val="12"/>
        <rFont val="Arial"/>
        <family val="2"/>
      </rPr>
      <t xml:space="preserve">
Kabelski rov se kopa na poziciji od rampe pored vatrogasnog doma pa do pozicije postojeće trafostanice TS 10/0,4 kV Dom zdravlja.
Dužina trase je 75 m.
Širina kabelskog rova na trasi je 50 cm.
U cijeni je uključeno:</t>
    </r>
  </si>
  <si>
    <t>Proboj zida za ulaz kabela u trafostanicu. 
Proboj je takve veličine da omogući betoniranje dvije PVC cijevi Ø 160 kroz koje će se preko posebnih uvodnica uvesti kabel SN.</t>
  </si>
  <si>
    <r>
      <t xml:space="preserve">Zatrpavanje kabelskog rova na kompletnom zahvatu iz prethodne stavke (od rampe pored vatrogasnog doma pa do pozicije postojeće trafostanice TS 10/0,4 kV Dom zdravlja).
</t>
    </r>
    <r>
      <rPr>
        <b/>
        <i/>
        <sz val="12"/>
        <rFont val="Arial"/>
        <family val="2"/>
      </rPr>
      <t xml:space="preserve">Trasa se nalazi izvan područja zahvata obuhvaćenog projektom.
</t>
    </r>
    <r>
      <rPr>
        <sz val="12"/>
        <rFont val="Arial"/>
        <family val="2"/>
      </rPr>
      <t>Dužina trase je 75 m.</t>
    </r>
    <r>
      <rPr>
        <b/>
        <i/>
        <sz val="12"/>
        <rFont val="Arial"/>
        <family val="2"/>
      </rPr>
      <t xml:space="preserve">
</t>
    </r>
    <r>
      <rPr>
        <sz val="12"/>
        <rFont val="Arial"/>
        <family val="2"/>
      </rPr>
      <t>Širina kabelskog rova na trasi je 50 cm.
U cijeni je uključeno:</t>
    </r>
  </si>
  <si>
    <t xml:space="preserve">Dobava i ugradnja tampona od drobljenog kamena za vraćanje iskopane trase u prvobitno stanje, sa strojnim nabijanjem. Debljina sloja  20 cm.                    </t>
  </si>
  <si>
    <t>REKAPITULACIJA ELEKTROTEHNIČKE INFRASTRUKTURE :</t>
  </si>
  <si>
    <t>SVEUKUPNA REKAPITULACIJA</t>
  </si>
  <si>
    <t xml:space="preserve">PROMETNICA </t>
  </si>
  <si>
    <t>HORTIKULTURNO UREĐENJE</t>
  </si>
  <si>
    <t>ELEKTROTEHNIČKE INFRASTRUKTURE</t>
  </si>
  <si>
    <t>I</t>
  </si>
  <si>
    <t>II</t>
  </si>
  <si>
    <t>III</t>
  </si>
  <si>
    <t>IV</t>
  </si>
  <si>
    <t>V</t>
  </si>
  <si>
    <t>II  TROŠKOVNIK KOLEKTORA OBORINSKE ODVODNJE</t>
  </si>
  <si>
    <t>III  TROŠKOVNIK PROMETNICE</t>
  </si>
  <si>
    <t>IV  TROŠKOVNIK HORTIKULTURNOG UREĐENJA</t>
  </si>
  <si>
    <t>V  TROŠKOVNIK ELEKTROTEHNIČKE INFRASTRUKTURE</t>
  </si>
  <si>
    <t>III BETONSKI RADOVI</t>
  </si>
  <si>
    <t>IV ZIDARSKI I POMOĆNI RADOVI</t>
  </si>
  <si>
    <t>V       OSTALI RADOVI</t>
  </si>
  <si>
    <t>III   BETONSKI RADOVI</t>
  </si>
  <si>
    <t>IV   ZIDARSKI I POMOĆNI RADOVI</t>
  </si>
  <si>
    <t>V   OSTALI RADOVI</t>
  </si>
  <si>
    <t>komplet</t>
  </si>
  <si>
    <t xml:space="preserve">ELEKTROMONTAŽNI RADOVI  </t>
  </si>
  <si>
    <t>izrađena od recikliranog polietilena. Visine 4 cm.</t>
  </si>
  <si>
    <t>Nabava i ugradnja</t>
  </si>
  <si>
    <t>Plastična travnata rešetka otvorene konstrukcije (najčešće oblik saća) za sprečavanje erozije tla</t>
  </si>
  <si>
    <t>Popravljeno</t>
  </si>
  <si>
    <t>4.3.     Dobava i izrada slivničkih okana sa taložnikom prema nacrtu u prilogu. Slivničko oko se izrađuje od cijevi od betona f 500 mm, pojedinačne dužine l=1,0 za izvedbu sifonskog okna oborinske odvodnje te dna d= 10 cm betonom klase C25/30 (MB30). U cijenu je uračunata i ugradnja lj.ž. kišne rešetke nosivosti D400 kN, svijetlog otvora dim 400*400, oznaka, min težine 43 kg i vanjskih gabarita oslonca 600x560 mm. U cijenu radova je uračunato probijanje otvora f 160 mm u betonskoj cijevi s obradom otvora nakon ugradnje.</t>
  </si>
  <si>
    <t>Popravljen</t>
  </si>
  <si>
    <t xml:space="preserve">Dobava, isporuka i ugradba kompletnog mjerno razvodnog ormara javne rasvjete MRO-JR.                                  Ormar je tipski samostojeći od poliestera s vratima opremljenim bravicom, kompletno s postoljem-prefrabriciranim betonskim temeljem.   </t>
  </si>
  <si>
    <t xml:space="preserve">Instalacijski sklopnik 4-polni 63A/4+0/230V </t>
  </si>
  <si>
    <t xml:space="preserve">Instalacijski sklopnik 2-polni 20A/2+0/230V </t>
  </si>
  <si>
    <t>Grebenasta sklopka za ugradnju na DIN-nosač 1-polna 20A/1-0-2/1P</t>
  </si>
  <si>
    <t xml:space="preserve">Zaštitni prekidač jednopolni C2/1 </t>
  </si>
  <si>
    <t xml:space="preserve">Zaštitni prekidač tropolni C40/3 </t>
  </si>
  <si>
    <t xml:space="preserve">Dobava, isporuka i postavljanje  koničnog osmerokutnog rasvjetnog stupa  izrađenog od kvalitetnog čeličnog lima i zaštićenog od korozije vručim pocinčavanjem, visine 6 m sa sidrenim vijcima, s naknadnim centriranjem pomoću instrumenta.  </t>
  </si>
  <si>
    <t>Dobava, isporuka i ugradba u stup javne rasvjete, prikljućne razdjelnice, komplet s dva osiguraća sa svim spajanjem kabela.</t>
  </si>
  <si>
    <t xml:space="preserve">Dobava i montaža na rasvjetni stup nosača-nasadnika za nasađivanje svjetiljke. </t>
  </si>
  <si>
    <t xml:space="preserve">Dobava i montaža LED svjetiljke za cestovnu rasvjetu, ukupne snage sistema do maksimalno 63W, sa minimalnim ili boljim karakteristikama od sljedećih:
</t>
  </si>
  <si>
    <t>- tijelo svjetiljke od visokotlačno lijevanog aluminija s pokrovom optike od stakla ili polikarbonata</t>
  </si>
  <si>
    <t>- svjetlosna iskoristivost svjetiljke (LOR faktor) 86%</t>
  </si>
  <si>
    <t>- efikasnost svjetiljke 114lm/W, svjetlosni tok LED izvora minimalno 8400lm</t>
  </si>
  <si>
    <t>- korelirana temperatura nijanse bijelog svjetla maksimalno 3000 K</t>
  </si>
  <si>
    <t>- CRI  indeks – indeks uzvrata boje minimalno 80</t>
  </si>
  <si>
    <t>- životni vijek minimalno 100 000 sati pri 80% svjetlosnog toka</t>
  </si>
  <si>
    <t>- rad u temperaturnom području -40°C do +35°C</t>
  </si>
  <si>
    <t>- kompletna zaštita svjetiljke IP66, IK08</t>
  </si>
  <si>
    <t>- električna klasa zaštite II, prenaponska zaštita 10 kV (Imax=10kA)</t>
  </si>
  <si>
    <t>- svjetiljke moraju imati mogućnost zamjene samog LED izvora svjetlosti (LED modula)</t>
  </si>
  <si>
    <t>- svjetiljka treba imati certifikat ENEC i CE</t>
  </si>
  <si>
    <t>- predspoj sa automatskom autonomnom regulacijom snage u 5 intervala/3 razine rasvjetljenosti (ukupna ušteda energije 32%)</t>
  </si>
  <si>
    <t>ZONA ZAŠTITE SVJETLOSNOG OKOLIŠA U SKLADU S CIE NORMAMA E2 -&gt; ULOR 0-2,5%</t>
  </si>
  <si>
    <t>Svjetiljka treba zadovoljiti zahtjeve prema svjetlotehničkom proračunu za cestu klase M4 i šetnicu klase P1 prema normi HRN EN 13201-2:2016 uz dolje navedene parametre proračuna koji se dostavlja na CD-u zajedno s ldt ili ies datotekom svjetiljke:</t>
  </si>
  <si>
    <t>dvosmjerni promet</t>
  </si>
  <si>
    <t>broj voznih traka: 2</t>
  </si>
  <si>
    <t>Obloga ceste: R3</t>
  </si>
  <si>
    <t>q0: 0,07</t>
  </si>
  <si>
    <t>Širina ceste: 5.5m</t>
  </si>
  <si>
    <t>'Visina izvora svjetla: 6m</t>
  </si>
  <si>
    <t>Razmak između svjetiljki: 28m</t>
  </si>
  <si>
    <t>Udaljenost svjetiljke od ruba kolnika:  -1.9m</t>
  </si>
  <si>
    <t>Nagib svjetiljke: 0 stupnjeva</t>
  </si>
  <si>
    <t>Faktor održavanja: 0,8</t>
  </si>
  <si>
    <t>Širina šetnice: 1.6m</t>
  </si>
  <si>
    <t>Udaljenost šetnice od ruba kolnika: 0m</t>
  </si>
  <si>
    <t>Dobava, isporuka i montaža kompletnog distributivnog razvodnog ormara u izvedbi IP 65. Ormarić je tipski  za ugradnju u zid ili slobodnostojeći.
Ormar ima 6 trofaznih izlaza sa NVO osiguračima 250/160A, jedno osiguračko mjesto 10A za utičnicu i svjetiljku.
Opremljen je sa utičnicom i rasvjetnim tijelom 60W sa prekidačem.
Ormar je opremljen sa prenaponskom zaštitom klasa I+II za TN sustav uzemljenja.</t>
  </si>
  <si>
    <t xml:space="preserve">Dobava, isporuka i montaža kućnog priključnog ormarića u izvedbi IP 65. 
Ormarić je tipski  za izvedbu dva kućna priključka
Ormar ima 2 trofazna izlaza sa EZ osiguračima 63A.
</t>
  </si>
  <si>
    <t>Građevinski radovi, kao i elektromontažni radovi, moraju biti izvedene u skladu s važećim hrvatskim pravilnicima i normama i u skladu sa pravilima struke i običaja.</t>
  </si>
</sst>
</file>

<file path=xl/styles.xml><?xml version="1.0" encoding="utf-8"?>
<styleSheet xmlns="http://schemas.openxmlformats.org/spreadsheetml/2006/main">
  <numFmts count="5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
    <numFmt numFmtId="181" formatCode="0.0000"/>
    <numFmt numFmtId="182" formatCode="0.00000"/>
    <numFmt numFmtId="183" formatCode="0.0"/>
    <numFmt numFmtId="184" formatCode="0.00000000"/>
    <numFmt numFmtId="185" formatCode="0.0000000"/>
    <numFmt numFmtId="186" formatCode="0.000000"/>
    <numFmt numFmtId="187" formatCode="#,##0.0"/>
    <numFmt numFmtId="188" formatCode="#,##0.000"/>
    <numFmt numFmtId="189" formatCode="_-* #,##0\ _K_n_-;\-* #,##0\ _K_n_-;_-* &quot;-&quot;\ _K_n_-;_-@_-"/>
    <numFmt numFmtId="190" formatCode="_-* #,##0.00\ _K_n_-;\-* #,##0.00\ _K_n_-;_-* &quot;-&quot;??\ _K_n_-;_-@_-"/>
    <numFmt numFmtId="191" formatCode="&quot;kn&quot;\ #,##0;\-&quot;kn&quot;\ #,##0"/>
    <numFmt numFmtId="192" formatCode="&quot;kn&quot;\ #,##0;[Red]\-&quot;kn&quot;\ #,##0"/>
    <numFmt numFmtId="193" formatCode="&quot;kn&quot;\ #,##0.00;\-&quot;kn&quot;\ #,##0.00"/>
    <numFmt numFmtId="194" formatCode="&quot;kn&quot;\ #,##0.00;[Red]\-&quot;kn&quot;\ #,##0.00"/>
    <numFmt numFmtId="195" formatCode="_-&quot;kn&quot;\ * #,##0_-;\-&quot;kn&quot;\ * #,##0_-;_-&quot;kn&quot;\ * &quot;-&quot;_-;_-@_-"/>
    <numFmt numFmtId="196" formatCode="_-* #,##0_-;\-* #,##0_-;_-* &quot;-&quot;_-;_-@_-"/>
    <numFmt numFmtId="197" formatCode="_-&quot;kn&quot;\ * #,##0.00_-;\-&quot;kn&quot;\ * #,##0.00_-;_-&quot;kn&quot;\ * &quot;-&quot;??_-;_-@_-"/>
    <numFmt numFmtId="198" formatCode="_-* #,##0.00_-;\-* #,##0.00_-;_-* &quot;-&quot;??_-;_-@_-"/>
    <numFmt numFmtId="199" formatCode="#,##0\ &quot;$&quot;;\-#,##0\ &quot;$&quot;"/>
    <numFmt numFmtId="200" formatCode="#,##0\ &quot;$&quot;;[Red]\-#,##0\ &quot;$&quot;"/>
    <numFmt numFmtId="201" formatCode="#,##0.00\ &quot;$&quot;;\-#,##0.00\ &quot;$&quot;"/>
    <numFmt numFmtId="202" formatCode="#,##0.00\ &quot;$&quot;;[Red]\-#,##0.00\ &quot;$&quot;"/>
    <numFmt numFmtId="203" formatCode="_-* #,##0\ &quot;$&quot;_-;\-* #,##0\ &quot;$&quot;_-;_-* &quot;-&quot;\ &quot;$&quot;_-;_-@_-"/>
    <numFmt numFmtId="204" formatCode="_-* #,##0\ _$_-;\-* #,##0\ _$_-;_-* &quot;-&quot;\ _$_-;_-@_-"/>
    <numFmt numFmtId="205" formatCode="_-* #,##0.00\ &quot;$&quot;_-;\-* #,##0.00\ &quot;$&quot;_-;_-* &quot;-&quot;??\ &quot;$&quot;_-;_-@_-"/>
    <numFmt numFmtId="206" formatCode="_-* #,##0.00\ _$_-;\-* #,##0.00\ _$_-;_-* &quot;-&quot;??\ _$_-;_-@_-"/>
    <numFmt numFmtId="207" formatCode="\1."/>
    <numFmt numFmtId="208" formatCode="#,##0.00\ &quot;kn&quot;;[Red]#,##0.00\ &quot;kn&quot;"/>
    <numFmt numFmtId="209" formatCode="00000"/>
    <numFmt numFmtId="210" formatCode="_-* #,##0\ _K_N_-;\-* #,##0\ _K_N_-;_-* &quot;-&quot;\ _K_N_-;_-@_-"/>
    <numFmt numFmtId="211" formatCode="_-* #,##0.00\ _K_N_-;\-* #,##0.00\ _K_N_-;_-* &quot;-&quot;??\ _K_N_-;_-@_-"/>
    <numFmt numFmtId="212" formatCode="#,##0.00\ [$kn-41A]"/>
    <numFmt numFmtId="213" formatCode="#,##0.00\ &quot;kn&quot;"/>
  </numFmts>
  <fonts count="61">
    <font>
      <sz val="10"/>
      <name val="Arial"/>
      <family val="0"/>
    </font>
    <font>
      <sz val="8"/>
      <name val="Arial"/>
      <family val="2"/>
    </font>
    <font>
      <sz val="10"/>
      <name val="AvantGarde Bk BT"/>
      <family val="2"/>
    </font>
    <font>
      <sz val="12"/>
      <name val="AvantGarde Bk BT"/>
      <family val="2"/>
    </font>
    <font>
      <sz val="10"/>
      <color indexed="10"/>
      <name val="AvantGarde Bk BT"/>
      <family val="2"/>
    </font>
    <font>
      <b/>
      <sz val="14"/>
      <name val="Arial"/>
      <family val="2"/>
    </font>
    <font>
      <sz val="14"/>
      <name val="Arial"/>
      <family val="2"/>
    </font>
    <font>
      <b/>
      <sz val="12"/>
      <name val="Arial"/>
      <family val="2"/>
    </font>
    <font>
      <sz val="12"/>
      <name val="Arial"/>
      <family val="2"/>
    </font>
    <font>
      <sz val="10"/>
      <color indexed="10"/>
      <name val="Arial"/>
      <family val="2"/>
    </font>
    <font>
      <sz val="12"/>
      <color indexed="10"/>
      <name val="Arial"/>
      <family val="2"/>
    </font>
    <font>
      <b/>
      <sz val="8"/>
      <name val="Arial"/>
      <family val="2"/>
    </font>
    <font>
      <vertAlign val="superscript"/>
      <sz val="12"/>
      <name val="Arial"/>
      <family val="2"/>
    </font>
    <font>
      <b/>
      <sz val="13"/>
      <name val="Arial"/>
      <family val="2"/>
    </font>
    <font>
      <sz val="13"/>
      <name val="Arial"/>
      <family val="2"/>
    </font>
    <font>
      <b/>
      <sz val="14"/>
      <name val="AvantGarde Bk BT"/>
      <family val="2"/>
    </font>
    <font>
      <b/>
      <sz val="12"/>
      <name val="AvantGarde Bk BT"/>
      <family val="2"/>
    </font>
    <font>
      <sz val="12"/>
      <name val="Symbol"/>
      <family val="1"/>
    </font>
    <font>
      <sz val="10"/>
      <name val="Arial CE"/>
      <family val="2"/>
    </font>
    <font>
      <b/>
      <sz val="14"/>
      <name val="Arial CE"/>
      <family val="2"/>
    </font>
    <font>
      <sz val="12"/>
      <name val="Arial CE"/>
      <family val="2"/>
    </font>
    <font>
      <b/>
      <sz val="12"/>
      <name val="Arial CE"/>
      <family val="2"/>
    </font>
    <font>
      <sz val="14"/>
      <name val="Arial CE"/>
      <family val="2"/>
    </font>
    <font>
      <b/>
      <i/>
      <sz val="12"/>
      <name val="Arial"/>
      <family val="2"/>
    </font>
    <font>
      <sz val="14"/>
      <name val="AvantGarde Bk BT"/>
      <family val="2"/>
    </font>
    <font>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FF0000"/>
      <name val="AvantGarde Bk BT"/>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rgb="FFFFCC99"/>
        <bgColor indexed="64"/>
      </patternFill>
    </fill>
    <fill>
      <patternFill patternType="solid">
        <fgColor theme="0"/>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thin"/>
      <bottom style="medium"/>
    </border>
    <border>
      <left>
        <color indexed="63"/>
      </left>
      <right style="thin"/>
      <top>
        <color indexed="63"/>
      </top>
      <bottom>
        <color indexed="63"/>
      </bottom>
    </border>
    <border>
      <left>
        <color indexed="63"/>
      </left>
      <right style="medium"/>
      <top>
        <color indexed="63"/>
      </top>
      <bottom style="thin"/>
    </border>
    <border>
      <left>
        <color indexed="63"/>
      </left>
      <right style="thin"/>
      <top>
        <color indexed="63"/>
      </top>
      <bottom style="thin"/>
    </border>
  </borders>
  <cellStyleXfs count="7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0" fillId="19" borderId="1" applyNumberFormat="0" applyFont="0" applyAlignment="0" applyProtection="0"/>
    <xf numFmtId="0" fontId="45" fillId="20" borderId="0" applyNumberFormat="0" applyBorder="0" applyAlignment="0" applyProtection="0"/>
    <xf numFmtId="49" fontId="0" fillId="0" borderId="0" applyAlignment="0">
      <protection/>
    </xf>
    <xf numFmtId="4" fontId="0" fillId="0" borderId="0">
      <alignment horizontal="center"/>
      <protection/>
    </xf>
    <xf numFmtId="4" fontId="8" fillId="0" borderId="0" applyFont="0" applyAlignment="0">
      <protection/>
    </xf>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6" fillId="27" borderId="2" applyNumberFormat="0" applyAlignment="0" applyProtection="0"/>
    <xf numFmtId="0" fontId="47" fillId="27" borderId="3" applyNumberFormat="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29" borderId="0" applyNumberFormat="0" applyBorder="0" applyAlignment="0" applyProtection="0"/>
    <xf numFmtId="4" fontId="0" fillId="0" borderId="0">
      <alignment/>
      <protection/>
    </xf>
    <xf numFmtId="0" fontId="0" fillId="0" borderId="0" applyNumberFormat="0" applyFill="0" applyBorder="0" applyAlignment="0" applyProtection="0"/>
    <xf numFmtId="9" fontId="0" fillId="0" borderId="0" applyFont="0" applyFill="0" applyBorder="0" applyAlignment="0" applyProtection="0"/>
    <xf numFmtId="0" fontId="54" fillId="0" borderId="7" applyNumberFormat="0" applyFill="0" applyAlignment="0" applyProtection="0"/>
    <xf numFmtId="0" fontId="0" fillId="30" borderId="0" applyNumberFormat="0" applyFont="0" applyBorder="0" applyAlignment="0" applyProtection="0"/>
    <xf numFmtId="0" fontId="55" fillId="31" borderId="8" applyNumberFormat="0" applyAlignment="0" applyProtection="0"/>
    <xf numFmtId="0" fontId="0" fillId="32" borderId="0" applyNumberFormat="0" applyFont="0" applyBorder="0" applyAlignment="0" applyProtection="0"/>
    <xf numFmtId="0" fontId="1" fillId="3" borderId="0" applyNumberFormat="0" applyFon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4" fontId="8" fillId="0" borderId="0" applyFont="0">
      <alignment horizontal="center"/>
      <protection/>
    </xf>
    <xf numFmtId="0" fontId="58" fillId="0" borderId="9" applyNumberFormat="0" applyFill="0" applyAlignment="0" applyProtection="0"/>
    <xf numFmtId="0" fontId="59" fillId="33" borderId="3" applyNumberFormat="0" applyAlignment="0" applyProtection="0"/>
    <xf numFmtId="197" fontId="0" fillId="0" borderId="0" applyFont="0" applyFill="0" applyBorder="0" applyAlignment="0" applyProtection="0"/>
    <xf numFmtId="195"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cellStyleXfs>
  <cellXfs count="370">
    <xf numFmtId="0" fontId="0" fillId="0" borderId="0" xfId="0" applyNumberFormat="1" applyFont="1" applyFill="1" applyBorder="1" applyAlignment="1" applyProtection="1">
      <alignment vertical="top"/>
      <protection/>
    </xf>
    <xf numFmtId="0" fontId="7" fillId="34" borderId="10" xfId="60" applyFont="1" applyFill="1" applyBorder="1" applyAlignment="1">
      <alignment horizontal="center" vertical="center"/>
    </xf>
    <xf numFmtId="0" fontId="7" fillId="34" borderId="11" xfId="60" applyFont="1" applyFill="1" applyBorder="1" applyAlignment="1">
      <alignment horizontal="right" vertical="center"/>
    </xf>
    <xf numFmtId="0" fontId="7" fillId="34" borderId="11" xfId="60" applyFont="1" applyFill="1" applyBorder="1" applyAlignment="1">
      <alignment horizontal="center" vertical="center"/>
    </xf>
    <xf numFmtId="0" fontId="2" fillId="34" borderId="0" xfId="0" applyNumberFormat="1" applyFont="1" applyFill="1" applyBorder="1" applyAlignment="1" applyProtection="1">
      <alignment/>
      <protection/>
    </xf>
    <xf numFmtId="2" fontId="18" fillId="34" borderId="0" xfId="54" applyNumberFormat="1" applyFont="1" applyFill="1" applyBorder="1" applyAlignment="1">
      <alignment horizontal="left" vertical="center"/>
    </xf>
    <xf numFmtId="0" fontId="18" fillId="34" borderId="0" xfId="54" applyFont="1" applyFill="1" applyBorder="1" applyAlignment="1">
      <alignment horizontal="left" vertical="center"/>
    </xf>
    <xf numFmtId="0" fontId="18" fillId="34" borderId="0" xfId="54" applyFont="1" applyFill="1" applyBorder="1" applyAlignment="1">
      <alignment horizontal="center" vertical="center"/>
    </xf>
    <xf numFmtId="4" fontId="0" fillId="34" borderId="0" xfId="0" applyNumberFormat="1" applyFont="1" applyFill="1" applyBorder="1" applyAlignment="1" applyProtection="1">
      <alignment/>
      <protection/>
    </xf>
    <xf numFmtId="0" fontId="15" fillId="34" borderId="12" xfId="0" applyNumberFormat="1" applyFont="1" applyFill="1" applyBorder="1" applyAlignment="1" applyProtection="1">
      <alignment vertical="center"/>
      <protection/>
    </xf>
    <xf numFmtId="4" fontId="2" fillId="34" borderId="0" xfId="0" applyNumberFormat="1" applyFont="1" applyFill="1" applyBorder="1" applyAlignment="1" applyProtection="1">
      <alignment/>
      <protection/>
    </xf>
    <xf numFmtId="0" fontId="15" fillId="34" borderId="0" xfId="0" applyNumberFormat="1" applyFont="1" applyFill="1" applyBorder="1" applyAlignment="1" applyProtection="1">
      <alignment/>
      <protection/>
    </xf>
    <xf numFmtId="1" fontId="2" fillId="34" borderId="0" xfId="0" applyNumberFormat="1" applyFont="1" applyFill="1" applyBorder="1" applyAlignment="1" applyProtection="1">
      <alignment horizontal="right"/>
      <protection/>
    </xf>
    <xf numFmtId="0" fontId="16" fillId="34" borderId="0" xfId="0" applyNumberFormat="1" applyFont="1" applyFill="1" applyBorder="1" applyAlignment="1" applyProtection="1">
      <alignment/>
      <protection/>
    </xf>
    <xf numFmtId="0" fontId="4" fillId="34" borderId="0" xfId="0" applyNumberFormat="1" applyFont="1" applyFill="1" applyBorder="1" applyAlignment="1" applyProtection="1">
      <alignment/>
      <protection/>
    </xf>
    <xf numFmtId="0" fontId="7" fillId="34" borderId="0" xfId="0" applyNumberFormat="1" applyFont="1" applyFill="1" applyBorder="1" applyAlignment="1" applyProtection="1">
      <alignment/>
      <protection/>
    </xf>
    <xf numFmtId="0" fontId="0" fillId="34" borderId="0" xfId="0" applyNumberFormat="1" applyFont="1" applyFill="1" applyBorder="1" applyAlignment="1" applyProtection="1">
      <alignment/>
      <protection/>
    </xf>
    <xf numFmtId="3" fontId="0" fillId="34" borderId="0" xfId="0" applyNumberFormat="1" applyFont="1" applyFill="1" applyBorder="1" applyAlignment="1" applyProtection="1">
      <alignment/>
      <protection/>
    </xf>
    <xf numFmtId="0" fontId="8" fillId="34" borderId="0" xfId="0" applyNumberFormat="1" applyFont="1" applyFill="1" applyBorder="1" applyAlignment="1" applyProtection="1">
      <alignment/>
      <protection/>
    </xf>
    <xf numFmtId="0" fontId="8" fillId="34" borderId="0" xfId="0" applyNumberFormat="1" applyFont="1" applyFill="1" applyBorder="1" applyAlignment="1" applyProtection="1">
      <alignment horizontal="right"/>
      <protection/>
    </xf>
    <xf numFmtId="4" fontId="8" fillId="34" borderId="13" xfId="0" applyNumberFormat="1" applyFont="1" applyFill="1" applyBorder="1" applyAlignment="1" applyProtection="1">
      <alignment/>
      <protection/>
    </xf>
    <xf numFmtId="4" fontId="0" fillId="34" borderId="13" xfId="0" applyNumberFormat="1" applyFont="1" applyFill="1" applyBorder="1" applyAlignment="1" applyProtection="1">
      <alignment/>
      <protection/>
    </xf>
    <xf numFmtId="0" fontId="17" fillId="34" borderId="0" xfId="0" applyNumberFormat="1" applyFont="1" applyFill="1" applyBorder="1" applyAlignment="1" applyProtection="1">
      <alignment horizontal="right"/>
      <protection/>
    </xf>
    <xf numFmtId="4" fontId="8" fillId="34" borderId="0" xfId="0" applyNumberFormat="1" applyFont="1" applyFill="1" applyBorder="1" applyAlignment="1" applyProtection="1">
      <alignment/>
      <protection/>
    </xf>
    <xf numFmtId="0" fontId="9" fillId="34" borderId="0" xfId="0" applyNumberFormat="1" applyFont="1" applyFill="1" applyBorder="1" applyAlignment="1" applyProtection="1">
      <alignment/>
      <protection/>
    </xf>
    <xf numFmtId="4" fontId="9" fillId="34" borderId="0" xfId="0" applyNumberFormat="1" applyFont="1" applyFill="1" applyBorder="1" applyAlignment="1" applyProtection="1">
      <alignment/>
      <protection/>
    </xf>
    <xf numFmtId="0" fontId="10" fillId="34" borderId="0" xfId="0" applyNumberFormat="1" applyFont="1" applyFill="1" applyBorder="1" applyAlignment="1" applyProtection="1">
      <alignment horizontal="right"/>
      <protection/>
    </xf>
    <xf numFmtId="4" fontId="10" fillId="34" borderId="0" xfId="0" applyNumberFormat="1" applyFont="1" applyFill="1" applyBorder="1" applyAlignment="1" applyProtection="1">
      <alignment/>
      <protection/>
    </xf>
    <xf numFmtId="0" fontId="7" fillId="34" borderId="14" xfId="0" applyNumberFormat="1" applyFont="1" applyFill="1" applyBorder="1" applyAlignment="1" applyProtection="1">
      <alignment/>
      <protection/>
    </xf>
    <xf numFmtId="4" fontId="0" fillId="34" borderId="15" xfId="0" applyNumberFormat="1" applyFont="1" applyFill="1" applyBorder="1" applyAlignment="1" applyProtection="1">
      <alignment/>
      <protection/>
    </xf>
    <xf numFmtId="0" fontId="0" fillId="34" borderId="15" xfId="0" applyNumberFormat="1" applyFont="1" applyFill="1" applyBorder="1" applyAlignment="1" applyProtection="1">
      <alignment/>
      <protection/>
    </xf>
    <xf numFmtId="4" fontId="7" fillId="34" borderId="15" xfId="0" applyNumberFormat="1" applyFont="1" applyFill="1" applyBorder="1" applyAlignment="1" applyProtection="1">
      <alignment horizontal="right"/>
      <protection/>
    </xf>
    <xf numFmtId="4" fontId="8" fillId="34" borderId="15" xfId="0" applyNumberFormat="1" applyFont="1" applyFill="1" applyBorder="1" applyAlignment="1" applyProtection="1">
      <alignment/>
      <protection/>
    </xf>
    <xf numFmtId="4" fontId="7" fillId="34" borderId="16" xfId="0" applyNumberFormat="1" applyFont="1" applyFill="1" applyBorder="1" applyAlignment="1" applyProtection="1">
      <alignment horizontal="right"/>
      <protection/>
    </xf>
    <xf numFmtId="4" fontId="7" fillId="34" borderId="0" xfId="0" applyNumberFormat="1" applyFont="1" applyFill="1" applyBorder="1" applyAlignment="1" applyProtection="1">
      <alignment horizontal="right"/>
      <protection/>
    </xf>
    <xf numFmtId="2" fontId="0" fillId="34" borderId="0" xfId="0" applyNumberFormat="1" applyFont="1" applyFill="1" applyBorder="1" applyAlignment="1" applyProtection="1">
      <alignment/>
      <protection/>
    </xf>
    <xf numFmtId="4" fontId="8" fillId="34" borderId="0" xfId="0" applyNumberFormat="1" applyFont="1" applyFill="1" applyBorder="1" applyAlignment="1" applyProtection="1">
      <alignment horizontal="right"/>
      <protection/>
    </xf>
    <xf numFmtId="0" fontId="0" fillId="34" borderId="0" xfId="0" applyNumberFormat="1" applyFont="1" applyFill="1" applyBorder="1" applyAlignment="1" applyProtection="1">
      <alignment horizontal="right"/>
      <protection/>
    </xf>
    <xf numFmtId="0" fontId="8" fillId="34" borderId="0" xfId="0" applyNumberFormat="1" applyFont="1" applyFill="1" applyBorder="1" applyAlignment="1" applyProtection="1">
      <alignment horizontal="left"/>
      <protection/>
    </xf>
    <xf numFmtId="0" fontId="3" fillId="34" borderId="0" xfId="0" applyNumberFormat="1" applyFont="1" applyFill="1" applyBorder="1" applyAlignment="1" applyProtection="1">
      <alignment/>
      <protection/>
    </xf>
    <xf numFmtId="0" fontId="11" fillId="34" borderId="0" xfId="0" applyNumberFormat="1" applyFont="1" applyFill="1" applyBorder="1" applyAlignment="1" applyProtection="1">
      <alignment/>
      <protection/>
    </xf>
    <xf numFmtId="0" fontId="8" fillId="34" borderId="0" xfId="0" applyNumberFormat="1" applyFont="1" applyFill="1" applyBorder="1" applyAlignment="1" applyProtection="1">
      <alignment wrapText="1"/>
      <protection/>
    </xf>
    <xf numFmtId="0" fontId="60" fillId="34" borderId="0" xfId="0" applyNumberFormat="1" applyFont="1" applyFill="1" applyBorder="1" applyAlignment="1" applyProtection="1">
      <alignment/>
      <protection/>
    </xf>
    <xf numFmtId="0" fontId="8" fillId="34" borderId="0" xfId="0" applyNumberFormat="1" applyFont="1" applyFill="1" applyBorder="1" applyAlignment="1" applyProtection="1">
      <alignment vertical="center" wrapText="1"/>
      <protection/>
    </xf>
    <xf numFmtId="3" fontId="8" fillId="34" borderId="0" xfId="0" applyNumberFormat="1" applyFont="1" applyFill="1" applyBorder="1" applyAlignment="1" applyProtection="1">
      <alignment/>
      <protection/>
    </xf>
    <xf numFmtId="0" fontId="7" fillId="34" borderId="0" xfId="0" applyNumberFormat="1" applyFont="1" applyFill="1" applyBorder="1" applyAlignment="1" applyProtection="1">
      <alignment horizontal="left"/>
      <protection/>
    </xf>
    <xf numFmtId="0" fontId="8" fillId="34" borderId="0" xfId="0" applyNumberFormat="1" applyFont="1" applyFill="1" applyBorder="1" applyAlignment="1" applyProtection="1">
      <alignment horizontal="left" vertical="top" wrapText="1"/>
      <protection/>
    </xf>
    <xf numFmtId="0" fontId="8" fillId="34" borderId="15" xfId="0" applyNumberFormat="1" applyFont="1" applyFill="1" applyBorder="1" applyAlignment="1" applyProtection="1">
      <alignment/>
      <protection/>
    </xf>
    <xf numFmtId="3" fontId="0" fillId="34" borderId="0" xfId="0" applyNumberFormat="1" applyFont="1" applyFill="1" applyBorder="1" applyAlignment="1" applyProtection="1">
      <alignment horizontal="right"/>
      <protection/>
    </xf>
    <xf numFmtId="0" fontId="13" fillId="34" borderId="0" xfId="0" applyNumberFormat="1" applyFont="1" applyFill="1" applyBorder="1" applyAlignment="1" applyProtection="1">
      <alignment/>
      <protection/>
    </xf>
    <xf numFmtId="0" fontId="14" fillId="34" borderId="0" xfId="0" applyNumberFormat="1" applyFont="1" applyFill="1" applyBorder="1" applyAlignment="1" applyProtection="1">
      <alignment/>
      <protection/>
    </xf>
    <xf numFmtId="0" fontId="14" fillId="34" borderId="0" xfId="0" applyNumberFormat="1" applyFont="1" applyFill="1" applyBorder="1" applyAlignment="1" applyProtection="1">
      <alignment horizontal="right"/>
      <protection/>
    </xf>
    <xf numFmtId="4" fontId="14" fillId="34" borderId="0" xfId="0" applyNumberFormat="1" applyFont="1" applyFill="1" applyBorder="1" applyAlignment="1" applyProtection="1">
      <alignment horizontal="right"/>
      <protection/>
    </xf>
    <xf numFmtId="0" fontId="8" fillId="34" borderId="0" xfId="0" applyNumberFormat="1" applyFont="1" applyFill="1" applyBorder="1" applyAlignment="1" applyProtection="1">
      <alignment horizontal="left" wrapText="1"/>
      <protection/>
    </xf>
    <xf numFmtId="0" fontId="13" fillId="34" borderId="14" xfId="0" applyNumberFormat="1" applyFont="1" applyFill="1" applyBorder="1" applyAlignment="1" applyProtection="1">
      <alignment/>
      <protection/>
    </xf>
    <xf numFmtId="0" fontId="5" fillId="34" borderId="14" xfId="0" applyNumberFormat="1" applyFont="1" applyFill="1" applyBorder="1" applyAlignment="1" applyProtection="1">
      <alignment vertical="center"/>
      <protection/>
    </xf>
    <xf numFmtId="4" fontId="8" fillId="34" borderId="16" xfId="0" applyNumberFormat="1" applyFont="1" applyFill="1" applyBorder="1" applyAlignment="1" applyProtection="1">
      <alignment vertical="center"/>
      <protection/>
    </xf>
    <xf numFmtId="0" fontId="6" fillId="34" borderId="0" xfId="0" applyNumberFormat="1" applyFont="1" applyFill="1" applyBorder="1" applyAlignment="1" applyProtection="1">
      <alignment/>
      <protection/>
    </xf>
    <xf numFmtId="0" fontId="5" fillId="34" borderId="0" xfId="0" applyNumberFormat="1" applyFont="1" applyFill="1" applyBorder="1" applyAlignment="1" applyProtection="1">
      <alignment/>
      <protection/>
    </xf>
    <xf numFmtId="4" fontId="7" fillId="34" borderId="12" xfId="0" applyNumberFormat="1" applyFont="1" applyFill="1" applyBorder="1" applyAlignment="1" applyProtection="1">
      <alignment/>
      <protection/>
    </xf>
    <xf numFmtId="4" fontId="7" fillId="34" borderId="0" xfId="0" applyNumberFormat="1" applyFont="1" applyFill="1" applyBorder="1" applyAlignment="1" applyProtection="1">
      <alignment/>
      <protection/>
    </xf>
    <xf numFmtId="0" fontId="5" fillId="34" borderId="14" xfId="0" applyNumberFormat="1" applyFont="1" applyFill="1" applyBorder="1" applyAlignment="1" applyProtection="1">
      <alignment/>
      <protection/>
    </xf>
    <xf numFmtId="2" fontId="2" fillId="34" borderId="0" xfId="0" applyNumberFormat="1" applyFont="1" applyFill="1" applyBorder="1" applyAlignment="1" applyProtection="1">
      <alignment/>
      <protection/>
    </xf>
    <xf numFmtId="0" fontId="8" fillId="34" borderId="0" xfId="0" applyNumberFormat="1" applyFont="1" applyFill="1" applyBorder="1" applyAlignment="1" applyProtection="1">
      <alignment vertical="top" wrapText="1"/>
      <protection/>
    </xf>
    <xf numFmtId="0" fontId="8" fillId="34" borderId="0" xfId="0" applyNumberFormat="1" applyFont="1" applyFill="1" applyBorder="1" applyAlignment="1" applyProtection="1">
      <alignment horizontal="justify" vertical="top" wrapText="1"/>
      <protection/>
    </xf>
    <xf numFmtId="0" fontId="15" fillId="34" borderId="12" xfId="0" applyNumberFormat="1" applyFont="1" applyFill="1" applyBorder="1" applyAlignment="1" applyProtection="1">
      <alignment/>
      <protection/>
    </xf>
    <xf numFmtId="0" fontId="60" fillId="34" borderId="17" xfId="0" applyNumberFormat="1" applyFont="1" applyFill="1" applyBorder="1" applyAlignment="1" applyProtection="1">
      <alignment/>
      <protection/>
    </xf>
    <xf numFmtId="0" fontId="60" fillId="34" borderId="18" xfId="0" applyNumberFormat="1" applyFont="1" applyFill="1" applyBorder="1" applyAlignment="1" applyProtection="1">
      <alignment/>
      <protection/>
    </xf>
    <xf numFmtId="0" fontId="60" fillId="34" borderId="19" xfId="0" applyNumberFormat="1" applyFont="1" applyFill="1" applyBorder="1" applyAlignment="1" applyProtection="1">
      <alignment/>
      <protection/>
    </xf>
    <xf numFmtId="0" fontId="60" fillId="34" borderId="20" xfId="0" applyNumberFormat="1" applyFont="1" applyFill="1" applyBorder="1" applyAlignment="1" applyProtection="1">
      <alignment/>
      <protection/>
    </xf>
    <xf numFmtId="0" fontId="8" fillId="34" borderId="0" xfId="0" applyNumberFormat="1" applyFont="1" applyFill="1" applyBorder="1" applyAlignment="1" applyProtection="1">
      <alignment horizontal="right" wrapText="1"/>
      <protection/>
    </xf>
    <xf numFmtId="0" fontId="2" fillId="34" borderId="0" xfId="0" applyNumberFormat="1" applyFont="1" applyFill="1" applyBorder="1" applyAlignment="1" applyProtection="1">
      <alignment vertical="top"/>
      <protection/>
    </xf>
    <xf numFmtId="4" fontId="0" fillId="34" borderId="0" xfId="0" applyNumberFormat="1" applyFont="1" applyFill="1" applyBorder="1" applyAlignment="1" applyProtection="1">
      <alignment vertical="top"/>
      <protection/>
    </xf>
    <xf numFmtId="0" fontId="0" fillId="34" borderId="0" xfId="0" applyNumberFormat="1" applyFont="1" applyFill="1" applyBorder="1" applyAlignment="1" applyProtection="1">
      <alignment vertical="top"/>
      <protection/>
    </xf>
    <xf numFmtId="0" fontId="0" fillId="34" borderId="0" xfId="0" applyNumberFormat="1" applyFont="1" applyFill="1" applyBorder="1" applyAlignment="1" applyProtection="1">
      <alignment horizontal="center"/>
      <protection/>
    </xf>
    <xf numFmtId="0" fontId="8" fillId="34" borderId="0" xfId="0" applyNumberFormat="1" applyFont="1" applyFill="1" applyBorder="1" applyAlignment="1" applyProtection="1">
      <alignment horizontal="left" vertical="center" wrapText="1"/>
      <protection/>
    </xf>
    <xf numFmtId="0" fontId="10" fillId="34" borderId="0" xfId="0" applyNumberFormat="1" applyFont="1" applyFill="1" applyBorder="1" applyAlignment="1" applyProtection="1">
      <alignment/>
      <protection/>
    </xf>
    <xf numFmtId="0" fontId="19" fillId="34" borderId="0" xfId="54" applyFont="1" applyFill="1" applyBorder="1" applyAlignment="1">
      <alignment horizontal="left" vertical="center"/>
    </xf>
    <xf numFmtId="0" fontId="18" fillId="34" borderId="0" xfId="54" applyFont="1" applyFill="1" applyAlignment="1">
      <alignment wrapText="1"/>
    </xf>
    <xf numFmtId="2" fontId="18" fillId="34" borderId="0" xfId="54" applyNumberFormat="1" applyFont="1" applyFill="1" applyAlignment="1">
      <alignment wrapText="1"/>
    </xf>
    <xf numFmtId="0" fontId="18" fillId="34" borderId="0" xfId="54" applyFont="1" applyFill="1" applyAlignment="1">
      <alignment horizontal="center" wrapText="1"/>
    </xf>
    <xf numFmtId="0" fontId="5" fillId="34" borderId="12" xfId="0" applyNumberFormat="1" applyFont="1" applyFill="1" applyBorder="1" applyAlignment="1" applyProtection="1">
      <alignment vertical="center"/>
      <protection/>
    </xf>
    <xf numFmtId="0" fontId="7" fillId="34" borderId="10" xfId="60" applyFont="1" applyFill="1" applyBorder="1" applyAlignment="1" quotePrefix="1">
      <alignment horizontal="left" vertical="center"/>
    </xf>
    <xf numFmtId="0" fontId="7" fillId="34" borderId="11" xfId="60" applyFont="1" applyFill="1" applyBorder="1" applyAlignment="1">
      <alignment horizontal="left" vertical="center"/>
    </xf>
    <xf numFmtId="4" fontId="7" fillId="34" borderId="21" xfId="60" applyNumberFormat="1" applyFont="1" applyFill="1" applyBorder="1" applyAlignment="1">
      <alignment horizontal="right" vertical="center"/>
    </xf>
    <xf numFmtId="0" fontId="7" fillId="34" borderId="0" xfId="60" applyFont="1" applyFill="1" applyBorder="1" applyAlignment="1" quotePrefix="1">
      <alignment horizontal="left" vertical="center"/>
    </xf>
    <xf numFmtId="0" fontId="7" fillId="34" borderId="0" xfId="60" applyFont="1" applyFill="1" applyBorder="1" applyAlignment="1">
      <alignment horizontal="left" vertical="center"/>
    </xf>
    <xf numFmtId="0" fontId="7" fillId="34" borderId="0" xfId="60" applyFont="1" applyFill="1" applyBorder="1" applyAlignment="1">
      <alignment horizontal="center" vertical="center"/>
    </xf>
    <xf numFmtId="0" fontId="7" fillId="34" borderId="13" xfId="60" applyFont="1" applyFill="1" applyBorder="1" applyAlignment="1">
      <alignment horizontal="left" vertical="top"/>
    </xf>
    <xf numFmtId="0" fontId="8" fillId="34" borderId="13" xfId="60" applyFont="1" applyFill="1" applyBorder="1" applyAlignment="1">
      <alignment horizontal="justify" vertical="top" wrapText="1"/>
    </xf>
    <xf numFmtId="0" fontId="8" fillId="34" borderId="13" xfId="60" applyFont="1" applyFill="1" applyBorder="1" applyAlignment="1">
      <alignment horizontal="center"/>
    </xf>
    <xf numFmtId="0" fontId="7" fillId="34" borderId="22" xfId="60" applyFont="1" applyFill="1" applyBorder="1" applyAlignment="1" quotePrefix="1">
      <alignment horizontal="left" vertical="top"/>
    </xf>
    <xf numFmtId="0" fontId="8" fillId="34" borderId="22" xfId="60" applyFont="1" applyFill="1" applyBorder="1" applyAlignment="1">
      <alignment horizontal="justify" vertical="top" wrapText="1"/>
    </xf>
    <xf numFmtId="0" fontId="8" fillId="34" borderId="22" xfId="60" applyFont="1" applyFill="1" applyBorder="1" applyAlignment="1">
      <alignment horizontal="center"/>
    </xf>
    <xf numFmtId="0" fontId="8" fillId="34" borderId="0" xfId="60" applyFont="1" applyFill="1" applyBorder="1" applyAlignment="1" quotePrefix="1">
      <alignment horizontal="left" vertical="top"/>
    </xf>
    <xf numFmtId="0" fontId="8" fillId="34" borderId="0" xfId="60" applyFont="1" applyFill="1" applyBorder="1" applyAlignment="1">
      <alignment horizontal="justify" vertical="top"/>
    </xf>
    <xf numFmtId="0" fontId="8" fillId="34" borderId="0" xfId="60" applyFont="1" applyFill="1" applyBorder="1" applyAlignment="1">
      <alignment horizontal="center" vertical="top"/>
    </xf>
    <xf numFmtId="0" fontId="20" fillId="34" borderId="0" xfId="60" applyFont="1" applyFill="1" applyBorder="1" applyAlignment="1">
      <alignment horizontal="justify" vertical="top"/>
    </xf>
    <xf numFmtId="0" fontId="8" fillId="34" borderId="13" xfId="60" applyFont="1" applyFill="1" applyBorder="1" applyAlignment="1" quotePrefix="1">
      <alignment horizontal="left" vertical="top"/>
    </xf>
    <xf numFmtId="0" fontId="8" fillId="34" borderId="13" xfId="60" applyFont="1" applyFill="1" applyBorder="1" applyAlignment="1">
      <alignment horizontal="justify" vertical="top"/>
    </xf>
    <xf numFmtId="0" fontId="8" fillId="34" borderId="13" xfId="60" applyFont="1" applyFill="1" applyBorder="1" applyAlignment="1">
      <alignment horizontal="center" vertical="top"/>
    </xf>
    <xf numFmtId="0" fontId="7" fillId="34" borderId="22" xfId="60" applyFont="1" applyFill="1" applyBorder="1" applyAlignment="1">
      <alignment horizontal="left" vertical="top"/>
    </xf>
    <xf numFmtId="0" fontId="7" fillId="34" borderId="15" xfId="60" applyFont="1" applyFill="1" applyBorder="1" applyAlignment="1">
      <alignment horizontal="left" vertical="top"/>
    </xf>
    <xf numFmtId="0" fontId="8" fillId="34" borderId="15" xfId="60" applyFont="1" applyFill="1" applyBorder="1" applyAlignment="1">
      <alignment vertical="top" wrapText="1"/>
    </xf>
    <xf numFmtId="0" fontId="8" fillId="34" borderId="15" xfId="60" applyFont="1" applyFill="1" applyBorder="1" applyAlignment="1">
      <alignment horizontal="center"/>
    </xf>
    <xf numFmtId="0" fontId="8" fillId="34" borderId="0" xfId="60" applyFont="1" applyFill="1" applyBorder="1" applyAlignment="1">
      <alignment vertical="top" wrapText="1"/>
    </xf>
    <xf numFmtId="0" fontId="8" fillId="34" borderId="0" xfId="60" applyFont="1" applyFill="1" applyBorder="1" applyAlignment="1">
      <alignment horizontal="center"/>
    </xf>
    <xf numFmtId="0" fontId="8" fillId="34" borderId="15" xfId="60" applyFont="1" applyFill="1" applyBorder="1" applyAlignment="1">
      <alignment horizontal="justify" vertical="top" wrapText="1"/>
    </xf>
    <xf numFmtId="0" fontId="8" fillId="34" borderId="0" xfId="60" applyFont="1" applyFill="1" applyBorder="1" applyAlignment="1">
      <alignment horizontal="justify" vertical="top" wrapText="1"/>
    </xf>
    <xf numFmtId="0" fontId="8" fillId="34" borderId="0" xfId="60" applyFont="1" applyFill="1" applyAlignment="1">
      <alignment horizontal="center"/>
    </xf>
    <xf numFmtId="0" fontId="7" fillId="34" borderId="0" xfId="60" applyFont="1" applyFill="1" applyBorder="1" applyAlignment="1">
      <alignment horizontal="left" vertical="top"/>
    </xf>
    <xf numFmtId="0" fontId="7" fillId="34" borderId="10" xfId="60" applyFont="1" applyFill="1" applyBorder="1" applyAlignment="1">
      <alignment horizontal="left" vertical="center"/>
    </xf>
    <xf numFmtId="0" fontId="8" fillId="34" borderId="15" xfId="60" applyFont="1" applyFill="1" applyBorder="1" applyAlignment="1">
      <alignment horizontal="right"/>
    </xf>
    <xf numFmtId="0" fontId="8" fillId="34" borderId="13" xfId="60" applyFont="1" applyFill="1" applyBorder="1" applyAlignment="1">
      <alignment horizontal="right"/>
    </xf>
    <xf numFmtId="0" fontId="7" fillId="34" borderId="0" xfId="60" applyFont="1" applyFill="1" applyAlignment="1">
      <alignment horizontal="left" vertical="top"/>
    </xf>
    <xf numFmtId="0" fontId="8" fillId="34" borderId="0" xfId="60" applyFont="1" applyFill="1" applyAlignment="1">
      <alignment horizontal="justify" vertical="top" wrapText="1"/>
    </xf>
    <xf numFmtId="0" fontId="8" fillId="34" borderId="0" xfId="60" applyFont="1" applyFill="1" applyAlignment="1">
      <alignment horizontal="left" vertical="top"/>
    </xf>
    <xf numFmtId="0" fontId="8" fillId="34" borderId="0" xfId="60" applyFont="1" applyFill="1" applyBorder="1" applyAlignment="1">
      <alignment horizontal="left" vertical="top"/>
    </xf>
    <xf numFmtId="16" fontId="7" fillId="34" borderId="23" xfId="60" applyNumberFormat="1" applyFont="1" applyFill="1" applyBorder="1" applyAlignment="1">
      <alignment horizontal="left" vertical="top"/>
    </xf>
    <xf numFmtId="0" fontId="7" fillId="34" borderId="24" xfId="60" applyFont="1" applyFill="1" applyBorder="1" applyAlignment="1">
      <alignment horizontal="left"/>
    </xf>
    <xf numFmtId="0" fontId="7" fillId="34" borderId="24" xfId="60" applyFont="1" applyFill="1" applyBorder="1" applyAlignment="1">
      <alignment horizontal="center"/>
    </xf>
    <xf numFmtId="0" fontId="7" fillId="34" borderId="0" xfId="60" applyFont="1" applyFill="1" applyBorder="1" applyAlignment="1">
      <alignment horizontal="left" vertical="top"/>
    </xf>
    <xf numFmtId="14" fontId="8" fillId="34" borderId="0" xfId="60" applyNumberFormat="1" applyFont="1" applyFill="1" applyBorder="1" applyAlignment="1">
      <alignment horizontal="left" vertical="top"/>
    </xf>
    <xf numFmtId="14" fontId="8" fillId="34" borderId="0" xfId="60" applyNumberFormat="1" applyFont="1" applyFill="1" applyAlignment="1">
      <alignment horizontal="left" vertical="top"/>
    </xf>
    <xf numFmtId="0" fontId="8" fillId="34" borderId="0" xfId="60" applyFont="1" applyFill="1" applyAlignment="1">
      <alignment/>
    </xf>
    <xf numFmtId="16" fontId="7" fillId="34" borderId="19" xfId="60" applyNumberFormat="1" applyFont="1" applyFill="1" applyBorder="1" applyAlignment="1">
      <alignment horizontal="left" vertical="top"/>
    </xf>
    <xf numFmtId="0" fontId="7" fillId="34" borderId="25" xfId="60" applyFont="1" applyFill="1" applyBorder="1" applyAlignment="1">
      <alignment horizontal="left"/>
    </xf>
    <xf numFmtId="0" fontId="7" fillId="34" borderId="25" xfId="60" applyFont="1" applyFill="1" applyBorder="1" applyAlignment="1">
      <alignment horizontal="center"/>
    </xf>
    <xf numFmtId="0" fontId="7" fillId="34" borderId="26" xfId="60" applyFont="1" applyFill="1" applyBorder="1" applyAlignment="1">
      <alignment horizontal="left" vertical="top"/>
    </xf>
    <xf numFmtId="0" fontId="8" fillId="34" borderId="26" xfId="60" applyFont="1" applyFill="1" applyBorder="1" applyAlignment="1">
      <alignment horizontal="justify" vertical="top"/>
    </xf>
    <xf numFmtId="0" fontId="8" fillId="34" borderId="26" xfId="60" applyFont="1" applyFill="1" applyBorder="1" applyAlignment="1">
      <alignment horizontal="center"/>
    </xf>
    <xf numFmtId="14" fontId="7" fillId="34" borderId="13" xfId="60" applyNumberFormat="1" applyFont="1" applyFill="1" applyBorder="1" applyAlignment="1">
      <alignment horizontal="left" vertical="top"/>
    </xf>
    <xf numFmtId="0" fontId="7" fillId="34" borderId="10" xfId="60" applyFont="1" applyFill="1" applyBorder="1" applyAlignment="1">
      <alignment horizontal="left" vertical="top"/>
    </xf>
    <xf numFmtId="0" fontId="7" fillId="34" borderId="11" xfId="60" applyFont="1" applyFill="1" applyBorder="1" applyAlignment="1">
      <alignment horizontal="left"/>
    </xf>
    <xf numFmtId="0" fontId="7" fillId="34" borderId="11" xfId="60" applyFont="1" applyFill="1" applyBorder="1" applyAlignment="1">
      <alignment horizontal="center"/>
    </xf>
    <xf numFmtId="0" fontId="8" fillId="34" borderId="26" xfId="60" applyFont="1" applyFill="1" applyBorder="1" applyAlignment="1">
      <alignment horizontal="justify" vertical="top" wrapText="1"/>
    </xf>
    <xf numFmtId="0" fontId="0" fillId="34" borderId="0" xfId="59" applyFont="1" applyFill="1" applyAlignment="1" applyProtection="1">
      <alignment/>
      <protection locked="0"/>
    </xf>
    <xf numFmtId="0" fontId="5" fillId="34" borderId="0" xfId="59" applyFont="1" applyFill="1" applyBorder="1" applyAlignment="1" applyProtection="1">
      <alignment horizontal="left" vertical="center"/>
      <protection locked="0"/>
    </xf>
    <xf numFmtId="0" fontId="8" fillId="34" borderId="0" xfId="59" applyFont="1" applyFill="1" applyAlignment="1" applyProtection="1">
      <alignment/>
      <protection locked="0"/>
    </xf>
    <xf numFmtId="0" fontId="7" fillId="34" borderId="0" xfId="59" applyFont="1" applyFill="1" applyBorder="1" applyAlignment="1" applyProtection="1">
      <alignment horizontal="left" vertical="center"/>
      <protection locked="0"/>
    </xf>
    <xf numFmtId="0" fontId="5" fillId="34" borderId="12" xfId="59" applyFont="1" applyFill="1" applyBorder="1" applyAlignment="1" applyProtection="1">
      <alignment horizontal="left" vertical="center"/>
      <protection locked="0"/>
    </xf>
    <xf numFmtId="0" fontId="8" fillId="34" borderId="0" xfId="59" applyFont="1" applyFill="1" applyBorder="1" applyAlignment="1" applyProtection="1">
      <alignment/>
      <protection locked="0"/>
    </xf>
    <xf numFmtId="49" fontId="19" fillId="34" borderId="0" xfId="59" applyNumberFormat="1" applyFont="1" applyFill="1" applyBorder="1" applyAlignment="1" applyProtection="1" quotePrefix="1">
      <alignment horizontal="left"/>
      <protection locked="0"/>
    </xf>
    <xf numFmtId="0" fontId="22" fillId="34" borderId="0" xfId="59" applyFont="1" applyFill="1" applyBorder="1" applyAlignment="1" applyProtection="1">
      <alignment/>
      <protection locked="0"/>
    </xf>
    <xf numFmtId="49" fontId="19" fillId="34" borderId="0" xfId="59" applyNumberFormat="1" applyFont="1" applyFill="1" applyBorder="1" applyAlignment="1" applyProtection="1">
      <alignment horizontal="left"/>
      <protection locked="0"/>
    </xf>
    <xf numFmtId="0" fontId="5" fillId="34" borderId="0" xfId="59" applyFont="1" applyFill="1" applyBorder="1" applyAlignment="1" applyProtection="1">
      <alignment horizontal="left"/>
      <protection locked="0"/>
    </xf>
    <xf numFmtId="0" fontId="5" fillId="34" borderId="14" xfId="59" applyFont="1" applyFill="1" applyBorder="1" applyAlignment="1" applyProtection="1">
      <alignment horizontal="left"/>
      <protection locked="0"/>
    </xf>
    <xf numFmtId="0" fontId="5" fillId="34" borderId="15" xfId="59" applyFont="1" applyFill="1" applyBorder="1" applyAlignment="1" applyProtection="1">
      <alignment horizontal="left"/>
      <protection locked="0"/>
    </xf>
    <xf numFmtId="0" fontId="22" fillId="34" borderId="17" xfId="59" applyFont="1" applyFill="1" applyBorder="1" applyAlignment="1" applyProtection="1">
      <alignment/>
      <protection locked="0"/>
    </xf>
    <xf numFmtId="0" fontId="19" fillId="34" borderId="13" xfId="59" applyFont="1" applyFill="1" applyBorder="1" applyAlignment="1" applyProtection="1">
      <alignment/>
      <protection locked="0"/>
    </xf>
    <xf numFmtId="0" fontId="19" fillId="34" borderId="14" xfId="59" applyFont="1" applyFill="1" applyBorder="1" applyAlignment="1" applyProtection="1">
      <alignment/>
      <protection locked="0"/>
    </xf>
    <xf numFmtId="0" fontId="19" fillId="34" borderId="15" xfId="59" applyFont="1" applyFill="1" applyBorder="1" applyAlignment="1" applyProtection="1">
      <alignment/>
      <protection locked="0"/>
    </xf>
    <xf numFmtId="49" fontId="7" fillId="34" borderId="0" xfId="35" applyFont="1" applyFill="1" applyAlignment="1">
      <alignment horizontal="center" vertical="top"/>
      <protection/>
    </xf>
    <xf numFmtId="0" fontId="7" fillId="34" borderId="0" xfId="0" applyFont="1" applyFill="1" applyAlignment="1">
      <alignment/>
    </xf>
    <xf numFmtId="49" fontId="8" fillId="34" borderId="0" xfId="35" applyFont="1" applyFill="1" applyAlignment="1">
      <alignment horizontal="center" vertical="top"/>
      <protection/>
    </xf>
    <xf numFmtId="4" fontId="8" fillId="34" borderId="0" xfId="53" applyFont="1" applyFill="1" applyAlignment="1">
      <alignment horizontal="left" vertical="top" wrapText="1"/>
      <protection/>
    </xf>
    <xf numFmtId="4" fontId="8" fillId="34" borderId="0" xfId="53" applyFont="1" applyFill="1" applyBorder="1" applyAlignment="1">
      <alignment horizontal="left" vertical="top"/>
      <protection/>
    </xf>
    <xf numFmtId="4" fontId="8" fillId="34" borderId="0" xfId="53" applyFont="1" applyFill="1" applyBorder="1" applyAlignment="1">
      <alignment horizontal="left" vertical="top" wrapText="1"/>
      <protection/>
    </xf>
    <xf numFmtId="0" fontId="8" fillId="34" borderId="0" xfId="0" applyNumberFormat="1" applyFont="1" applyFill="1" applyAlignment="1">
      <alignment horizontal="right" vertical="top" wrapText="1"/>
    </xf>
    <xf numFmtId="4" fontId="8" fillId="34" borderId="0" xfId="53" applyFont="1" applyFill="1" applyAlignment="1">
      <alignment horizontal="left" vertical="top"/>
      <protection/>
    </xf>
    <xf numFmtId="4" fontId="8" fillId="34" borderId="0" xfId="53" applyFont="1" applyFill="1" applyAlignment="1">
      <alignment horizontal="right" vertical="top" wrapText="1"/>
      <protection/>
    </xf>
    <xf numFmtId="49" fontId="8" fillId="34" borderId="0" xfId="35" applyFont="1" applyFill="1" applyAlignment="1">
      <alignment/>
      <protection/>
    </xf>
    <xf numFmtId="0" fontId="8" fillId="34" borderId="0" xfId="0" applyFont="1" applyFill="1" applyAlignment="1">
      <alignment/>
    </xf>
    <xf numFmtId="49" fontId="8" fillId="34" borderId="14" xfId="35" applyFont="1" applyFill="1" applyBorder="1" applyAlignment="1">
      <alignment horizontal="center" vertical="top"/>
      <protection/>
    </xf>
    <xf numFmtId="0" fontId="8" fillId="34" borderId="0" xfId="0" applyFont="1" applyFill="1" applyBorder="1" applyAlignment="1">
      <alignment/>
    </xf>
    <xf numFmtId="4" fontId="7" fillId="34" borderId="0" xfId="53" applyFont="1" applyFill="1" applyBorder="1" applyAlignment="1">
      <alignment horizontal="left" vertical="top"/>
      <protection/>
    </xf>
    <xf numFmtId="4" fontId="8" fillId="34" borderId="0" xfId="53" applyFont="1" applyFill="1" applyBorder="1" applyAlignment="1">
      <alignment horizontal="left"/>
      <protection/>
    </xf>
    <xf numFmtId="49" fontId="8" fillId="34" borderId="0" xfId="35" applyFont="1" applyFill="1" applyAlignment="1">
      <alignment vertical="center"/>
      <protection/>
    </xf>
    <xf numFmtId="0" fontId="8" fillId="34" borderId="0" xfId="0" applyFont="1" applyFill="1" applyAlignment="1">
      <alignment wrapText="1"/>
    </xf>
    <xf numFmtId="49" fontId="8" fillId="34" borderId="14" xfId="35" applyFont="1" applyFill="1" applyBorder="1" applyAlignment="1">
      <alignment/>
      <protection/>
    </xf>
    <xf numFmtId="49" fontId="7" fillId="34" borderId="0" xfId="35" applyFont="1" applyFill="1" applyAlignment="1">
      <alignment/>
      <protection/>
    </xf>
    <xf numFmtId="4" fontId="7" fillId="34" borderId="0" xfId="60" applyNumberFormat="1" applyFont="1" applyFill="1" applyBorder="1" applyAlignment="1">
      <alignment horizontal="right" vertical="center"/>
    </xf>
    <xf numFmtId="4" fontId="8" fillId="34" borderId="13" xfId="60" applyNumberFormat="1" applyFont="1" applyFill="1" applyBorder="1" applyAlignment="1">
      <alignment horizontal="right"/>
    </xf>
    <xf numFmtId="4" fontId="8" fillId="34" borderId="22" xfId="60" applyNumberFormat="1" applyFont="1" applyFill="1" applyBorder="1" applyAlignment="1">
      <alignment horizontal="right"/>
    </xf>
    <xf numFmtId="4" fontId="8" fillId="34" borderId="0" xfId="60" applyNumberFormat="1" applyFont="1" applyFill="1" applyBorder="1" applyAlignment="1">
      <alignment horizontal="right"/>
    </xf>
    <xf numFmtId="4" fontId="8" fillId="34" borderId="15" xfId="60" applyNumberFormat="1" applyFont="1" applyFill="1" applyBorder="1" applyAlignment="1">
      <alignment horizontal="right"/>
    </xf>
    <xf numFmtId="4" fontId="7" fillId="34" borderId="11" xfId="60" applyNumberFormat="1" applyFont="1" applyFill="1" applyBorder="1" applyAlignment="1">
      <alignment horizontal="right" vertical="center"/>
    </xf>
    <xf numFmtId="4" fontId="8" fillId="34" borderId="0" xfId="60" applyNumberFormat="1" applyFont="1" applyFill="1" applyAlignment="1">
      <alignment horizontal="right"/>
    </xf>
    <xf numFmtId="4" fontId="8" fillId="34" borderId="13" xfId="60" applyNumberFormat="1" applyFont="1" applyFill="1" applyBorder="1" applyAlignment="1">
      <alignment horizontal="right" vertical="top"/>
    </xf>
    <xf numFmtId="4" fontId="8" fillId="34" borderId="15" xfId="60" applyNumberFormat="1" applyFont="1" applyFill="1" applyBorder="1" applyAlignment="1">
      <alignment horizontal="right"/>
    </xf>
    <xf numFmtId="4" fontId="8" fillId="34" borderId="22" xfId="60" applyNumberFormat="1" applyFont="1" applyFill="1" applyBorder="1" applyAlignment="1">
      <alignment horizontal="right"/>
    </xf>
    <xf numFmtId="4" fontId="8" fillId="34" borderId="0" xfId="60" applyNumberFormat="1" applyFont="1" applyFill="1" applyAlignment="1">
      <alignment horizontal="right" vertical="top"/>
    </xf>
    <xf numFmtId="4" fontId="8" fillId="34" borderId="0" xfId="60" applyNumberFormat="1" applyFont="1" applyFill="1" applyBorder="1" applyAlignment="1">
      <alignment horizontal="right" vertical="top"/>
    </xf>
    <xf numFmtId="4" fontId="8" fillId="34" borderId="0" xfId="60" applyNumberFormat="1" applyFont="1" applyFill="1" applyBorder="1" applyAlignment="1">
      <alignment horizontal="right" vertical="top"/>
    </xf>
    <xf numFmtId="4" fontId="7" fillId="34" borderId="24" xfId="60" applyNumberFormat="1" applyFont="1" applyFill="1" applyBorder="1" applyAlignment="1">
      <alignment horizontal="right"/>
    </xf>
    <xf numFmtId="4" fontId="7" fillId="34" borderId="27" xfId="60" applyNumberFormat="1" applyFont="1" applyFill="1" applyBorder="1" applyAlignment="1">
      <alignment horizontal="right"/>
    </xf>
    <xf numFmtId="4" fontId="7" fillId="34" borderId="25" xfId="60" applyNumberFormat="1" applyFont="1" applyFill="1" applyBorder="1" applyAlignment="1">
      <alignment horizontal="right"/>
    </xf>
    <xf numFmtId="4" fontId="7" fillId="34" borderId="20" xfId="60" applyNumberFormat="1" applyFont="1" applyFill="1" applyBorder="1" applyAlignment="1">
      <alignment horizontal="right"/>
    </xf>
    <xf numFmtId="4" fontId="8" fillId="34" borderId="26" xfId="60" applyNumberFormat="1" applyFont="1" applyFill="1" applyBorder="1" applyAlignment="1">
      <alignment horizontal="right"/>
    </xf>
    <xf numFmtId="4" fontId="7" fillId="34" borderId="11" xfId="60" applyNumberFormat="1" applyFont="1" applyFill="1" applyBorder="1" applyAlignment="1">
      <alignment horizontal="right"/>
    </xf>
    <xf numFmtId="4" fontId="7" fillId="34" borderId="21" xfId="60" applyNumberFormat="1" applyFont="1" applyFill="1" applyBorder="1" applyAlignment="1">
      <alignment horizontal="right"/>
    </xf>
    <xf numFmtId="4" fontId="0" fillId="34" borderId="0" xfId="59" applyNumberFormat="1" applyFont="1" applyFill="1" applyAlignment="1" applyProtection="1">
      <alignment/>
      <protection locked="0"/>
    </xf>
    <xf numFmtId="4" fontId="8" fillId="34" borderId="0" xfId="59" applyNumberFormat="1" applyFont="1" applyFill="1" applyAlignment="1" applyProtection="1">
      <alignment/>
      <protection locked="0"/>
    </xf>
    <xf numFmtId="4" fontId="8" fillId="34" borderId="0" xfId="59" applyNumberFormat="1" applyFont="1" applyFill="1" applyBorder="1" applyAlignment="1" applyProtection="1">
      <alignment/>
      <protection locked="0"/>
    </xf>
    <xf numFmtId="4" fontId="22" fillId="34" borderId="0" xfId="59" applyNumberFormat="1" applyFont="1" applyFill="1" applyBorder="1" applyAlignment="1" applyProtection="1">
      <alignment/>
      <protection locked="0"/>
    </xf>
    <xf numFmtId="4" fontId="21" fillId="34" borderId="12" xfId="59" applyNumberFormat="1" applyFont="1" applyFill="1" applyBorder="1" applyAlignment="1" applyProtection="1">
      <alignment/>
      <protection locked="0"/>
    </xf>
    <xf numFmtId="4" fontId="21" fillId="34" borderId="22" xfId="59" applyNumberFormat="1" applyFont="1" applyFill="1" applyBorder="1" applyAlignment="1" applyProtection="1">
      <alignment/>
      <protection locked="0"/>
    </xf>
    <xf numFmtId="4" fontId="21" fillId="34" borderId="15" xfId="59" applyNumberFormat="1" applyFont="1" applyFill="1" applyBorder="1" applyAlignment="1" applyProtection="1">
      <alignment/>
      <protection locked="0"/>
    </xf>
    <xf numFmtId="4" fontId="22" fillId="34" borderId="28" xfId="59" applyNumberFormat="1" applyFont="1" applyFill="1" applyBorder="1" applyAlignment="1" applyProtection="1">
      <alignment/>
      <protection locked="0"/>
    </xf>
    <xf numFmtId="4" fontId="21" fillId="34" borderId="18" xfId="59" applyNumberFormat="1" applyFont="1" applyFill="1" applyBorder="1" applyAlignment="1" applyProtection="1">
      <alignment/>
      <protection locked="0"/>
    </xf>
    <xf numFmtId="4" fontId="5" fillId="34" borderId="15" xfId="59" applyNumberFormat="1" applyFont="1" applyFill="1" applyBorder="1" applyAlignment="1" applyProtection="1">
      <alignment horizontal="left"/>
      <protection locked="0"/>
    </xf>
    <xf numFmtId="4" fontId="19" fillId="34" borderId="13" xfId="59" applyNumberFormat="1" applyFont="1" applyFill="1" applyBorder="1" applyAlignment="1" applyProtection="1">
      <alignment/>
      <protection locked="0"/>
    </xf>
    <xf numFmtId="4" fontId="21" fillId="34" borderId="29" xfId="59" applyNumberFormat="1" applyFont="1" applyFill="1" applyBorder="1" applyAlignment="1" applyProtection="1">
      <alignment/>
      <protection locked="0"/>
    </xf>
    <xf numFmtId="4" fontId="19" fillId="34" borderId="15" xfId="59" applyNumberFormat="1" applyFont="1" applyFill="1" applyBorder="1" applyAlignment="1" applyProtection="1">
      <alignment/>
      <protection locked="0"/>
    </xf>
    <xf numFmtId="4" fontId="8" fillId="34" borderId="26" xfId="60" applyNumberFormat="1" applyFont="1" applyFill="1" applyBorder="1" applyAlignment="1">
      <alignment horizontal="right"/>
    </xf>
    <xf numFmtId="4" fontId="8" fillId="34" borderId="0" xfId="36" applyNumberFormat="1" applyFont="1" applyFill="1" applyAlignment="1">
      <alignment horizontal="center"/>
      <protection/>
    </xf>
    <xf numFmtId="4" fontId="8" fillId="34" borderId="0" xfId="63" applyNumberFormat="1" applyFont="1" applyFill="1">
      <alignment horizontal="center"/>
      <protection/>
    </xf>
    <xf numFmtId="4" fontId="8" fillId="34" borderId="0" xfId="37" applyNumberFormat="1" applyFont="1" applyFill="1" applyAlignment="1">
      <alignment horizontal="right"/>
      <protection/>
    </xf>
    <xf numFmtId="4" fontId="8" fillId="34" borderId="15" xfId="36" applyNumberFormat="1" applyFont="1" applyFill="1" applyBorder="1" applyAlignment="1">
      <alignment horizontal="center"/>
      <protection/>
    </xf>
    <xf numFmtId="4" fontId="8" fillId="34" borderId="15" xfId="63" applyNumberFormat="1" applyFont="1" applyFill="1" applyBorder="1">
      <alignment horizontal="center"/>
      <protection/>
    </xf>
    <xf numFmtId="4" fontId="0" fillId="34" borderId="0" xfId="63" applyNumberFormat="1" applyFont="1" applyFill="1">
      <alignment horizontal="center"/>
      <protection/>
    </xf>
    <xf numFmtId="4" fontId="8" fillId="34" borderId="13" xfId="37" applyNumberFormat="1" applyFont="1" applyFill="1" applyBorder="1" applyAlignment="1">
      <alignment horizontal="right"/>
      <protection/>
    </xf>
    <xf numFmtId="4" fontId="8" fillId="34" borderId="13" xfId="63" applyNumberFormat="1" applyFont="1" applyFill="1" applyBorder="1">
      <alignment horizontal="center"/>
      <protection/>
    </xf>
    <xf numFmtId="4" fontId="8" fillId="34" borderId="22" xfId="37" applyNumberFormat="1" applyFont="1" applyFill="1" applyBorder="1" applyAlignment="1">
      <alignment horizontal="right"/>
      <protection/>
    </xf>
    <xf numFmtId="0" fontId="7" fillId="34" borderId="15" xfId="0" applyFont="1" applyFill="1" applyBorder="1" applyAlignment="1">
      <alignment/>
    </xf>
    <xf numFmtId="4" fontId="7" fillId="34" borderId="16" xfId="37" applyNumberFormat="1" applyFont="1" applyFill="1" applyBorder="1" applyAlignment="1">
      <alignment horizontal="right"/>
      <protection/>
    </xf>
    <xf numFmtId="49" fontId="7" fillId="34" borderId="14" xfId="35" applyFont="1" applyFill="1" applyBorder="1" applyAlignment="1">
      <alignment/>
      <protection/>
    </xf>
    <xf numFmtId="4" fontId="7" fillId="34" borderId="15" xfId="36" applyNumberFormat="1" applyFont="1" applyFill="1" applyBorder="1" applyAlignment="1">
      <alignment horizontal="center"/>
      <protection/>
    </xf>
    <xf numFmtId="4" fontId="7" fillId="34" borderId="13" xfId="63" applyNumberFormat="1" applyFont="1" applyFill="1" applyBorder="1">
      <alignment horizontal="center"/>
      <protection/>
    </xf>
    <xf numFmtId="4" fontId="7" fillId="34" borderId="15" xfId="63" applyNumberFormat="1" applyFont="1" applyFill="1" applyBorder="1">
      <alignment horizontal="center"/>
      <protection/>
    </xf>
    <xf numFmtId="4" fontId="7" fillId="34" borderId="30" xfId="37" applyNumberFormat="1" applyFont="1" applyFill="1" applyBorder="1" applyAlignment="1">
      <alignment horizontal="right"/>
      <protection/>
    </xf>
    <xf numFmtId="49" fontId="7" fillId="34" borderId="0" xfId="35" applyFont="1" applyFill="1" applyBorder="1" applyAlignment="1">
      <alignment/>
      <protection/>
    </xf>
    <xf numFmtId="0" fontId="7" fillId="34" borderId="0" xfId="0" applyFont="1" applyFill="1" applyBorder="1" applyAlignment="1">
      <alignment/>
    </xf>
    <xf numFmtId="4" fontId="7" fillId="34" borderId="0" xfId="36" applyNumberFormat="1" applyFont="1" applyFill="1" applyBorder="1" applyAlignment="1">
      <alignment horizontal="center"/>
      <protection/>
    </xf>
    <xf numFmtId="4" fontId="7" fillId="34" borderId="0" xfId="63" applyNumberFormat="1" applyFont="1" applyFill="1" applyBorder="1">
      <alignment horizontal="center"/>
      <protection/>
    </xf>
    <xf numFmtId="4" fontId="7" fillId="34" borderId="0" xfId="37" applyNumberFormat="1" applyFont="1" applyFill="1" applyBorder="1" applyAlignment="1">
      <alignment horizontal="right"/>
      <protection/>
    </xf>
    <xf numFmtId="4" fontId="7" fillId="34" borderId="15" xfId="53" applyFont="1" applyFill="1" applyBorder="1" applyAlignment="1">
      <alignment horizontal="left" vertical="top" wrapText="1"/>
      <protection/>
    </xf>
    <xf numFmtId="0" fontId="5" fillId="34" borderId="0" xfId="0" applyNumberFormat="1" applyFont="1" applyFill="1" applyBorder="1" applyAlignment="1" applyProtection="1">
      <alignment vertical="center"/>
      <protection/>
    </xf>
    <xf numFmtId="4" fontId="0" fillId="34" borderId="16" xfId="0" applyNumberFormat="1" applyFont="1" applyFill="1" applyBorder="1" applyAlignment="1" applyProtection="1">
      <alignment/>
      <protection/>
    </xf>
    <xf numFmtId="4" fontId="7" fillId="34" borderId="0" xfId="53" applyFont="1" applyFill="1" applyBorder="1" applyAlignment="1">
      <alignment horizontal="left" vertical="top" wrapText="1"/>
      <protection/>
    </xf>
    <xf numFmtId="4" fontId="8" fillId="34" borderId="0" xfId="36" applyNumberFormat="1" applyFont="1" applyFill="1" applyBorder="1" applyAlignment="1">
      <alignment horizontal="center"/>
      <protection/>
    </xf>
    <xf numFmtId="4" fontId="8" fillId="34" borderId="0" xfId="63" applyNumberFormat="1" applyFont="1" applyFill="1" applyBorder="1">
      <alignment horizontal="center"/>
      <protection/>
    </xf>
    <xf numFmtId="49" fontId="7" fillId="34" borderId="0" xfId="35" applyFont="1" applyFill="1" applyBorder="1" applyAlignment="1">
      <alignment horizontal="center" vertical="top"/>
      <protection/>
    </xf>
    <xf numFmtId="0" fontId="0" fillId="34" borderId="0" xfId="0" applyFill="1" applyAlignment="1">
      <alignment/>
    </xf>
    <xf numFmtId="0" fontId="7" fillId="34" borderId="0" xfId="0" applyFont="1" applyFill="1" applyAlignment="1">
      <alignment horizontal="center" vertical="center"/>
    </xf>
    <xf numFmtId="0" fontId="7" fillId="34" borderId="0" xfId="0" applyFont="1" applyFill="1" applyBorder="1" applyAlignment="1">
      <alignment horizontal="center" vertical="center"/>
    </xf>
    <xf numFmtId="4" fontId="19" fillId="34" borderId="29" xfId="59" applyNumberFormat="1" applyFont="1" applyFill="1" applyBorder="1" applyAlignment="1" applyProtection="1">
      <alignment/>
      <protection locked="0"/>
    </xf>
    <xf numFmtId="0" fontId="24" fillId="34" borderId="0" xfId="0" applyNumberFormat="1" applyFont="1" applyFill="1" applyBorder="1" applyAlignment="1" applyProtection="1">
      <alignment/>
      <protection/>
    </xf>
    <xf numFmtId="4" fontId="19" fillId="34" borderId="12" xfId="59" applyNumberFormat="1" applyFont="1" applyFill="1" applyBorder="1" applyAlignment="1" applyProtection="1">
      <alignment/>
      <protection locked="0"/>
    </xf>
    <xf numFmtId="4" fontId="8" fillId="34" borderId="0" xfId="37" applyNumberFormat="1" applyFont="1" applyFill="1" applyBorder="1" applyAlignment="1">
      <alignment horizontal="right"/>
      <protection/>
    </xf>
    <xf numFmtId="0" fontId="7" fillId="34" borderId="0" xfId="60" applyFont="1" applyFill="1" applyBorder="1" applyAlignment="1">
      <alignment horizontal="right" vertical="center"/>
    </xf>
    <xf numFmtId="0" fontId="8" fillId="34" borderId="0" xfId="60" applyFont="1" applyFill="1" applyBorder="1" applyAlignment="1">
      <alignment vertical="top"/>
    </xf>
    <xf numFmtId="4" fontId="8" fillId="34" borderId="0" xfId="60" applyNumberFormat="1" applyFont="1" applyFill="1" applyBorder="1" applyAlignment="1">
      <alignment vertical="top"/>
    </xf>
    <xf numFmtId="4" fontId="8" fillId="34" borderId="0" xfId="60" applyNumberFormat="1" applyFont="1" applyFill="1" applyBorder="1" applyAlignment="1">
      <alignment vertical="top"/>
    </xf>
    <xf numFmtId="0" fontId="7" fillId="34" borderId="14" xfId="60" applyFont="1" applyFill="1" applyBorder="1" applyAlignment="1">
      <alignment horizontal="left" vertical="center"/>
    </xf>
    <xf numFmtId="0" fontId="7" fillId="34" borderId="15" xfId="60" applyFont="1" applyFill="1" applyBorder="1" applyAlignment="1">
      <alignment horizontal="left" vertical="center"/>
    </xf>
    <xf numFmtId="0" fontId="7" fillId="34" borderId="15" xfId="60" applyFont="1" applyFill="1" applyBorder="1" applyAlignment="1">
      <alignment horizontal="center" vertical="center"/>
    </xf>
    <xf numFmtId="4" fontId="7" fillId="34" borderId="15" xfId="60" applyNumberFormat="1" applyFont="1" applyFill="1" applyBorder="1" applyAlignment="1">
      <alignment horizontal="right" vertical="center"/>
    </xf>
    <xf numFmtId="4" fontId="7" fillId="34" borderId="16" xfId="60" applyNumberFormat="1" applyFont="1" applyFill="1" applyBorder="1" applyAlignment="1">
      <alignment horizontal="right" vertical="center"/>
    </xf>
    <xf numFmtId="4" fontId="8" fillId="34" borderId="13" xfId="60" applyNumberFormat="1" applyFont="1" applyFill="1" applyBorder="1" applyAlignment="1">
      <alignment horizontal="right"/>
    </xf>
    <xf numFmtId="0" fontId="7" fillId="34" borderId="14" xfId="60" applyFont="1" applyFill="1" applyBorder="1" applyAlignment="1" quotePrefix="1">
      <alignment horizontal="left" vertical="center"/>
    </xf>
    <xf numFmtId="0" fontId="7" fillId="34" borderId="14" xfId="60" applyFont="1" applyFill="1" applyBorder="1" applyAlignment="1">
      <alignment horizontal="left" vertical="center"/>
    </xf>
    <xf numFmtId="0" fontId="8" fillId="34" borderId="13" xfId="60" applyFont="1" applyFill="1" applyBorder="1" applyAlignment="1">
      <alignment horizontal="center"/>
    </xf>
    <xf numFmtId="0" fontId="7" fillId="34" borderId="14" xfId="60" applyFont="1" applyFill="1" applyBorder="1" applyAlignment="1" quotePrefix="1">
      <alignment horizontal="left" vertical="center"/>
    </xf>
    <xf numFmtId="0" fontId="7" fillId="34" borderId="14" xfId="60" applyFont="1" applyFill="1" applyBorder="1" applyAlignment="1">
      <alignment horizontal="center" vertical="center"/>
    </xf>
    <xf numFmtId="2" fontId="7" fillId="34" borderId="15" xfId="60" applyNumberFormat="1" applyFont="1" applyFill="1" applyBorder="1" applyAlignment="1">
      <alignment horizontal="right" vertical="center"/>
    </xf>
    <xf numFmtId="0" fontId="7" fillId="34" borderId="15" xfId="60" applyFont="1" applyFill="1" applyBorder="1" applyAlignment="1">
      <alignment horizontal="right" vertical="center"/>
    </xf>
    <xf numFmtId="0" fontId="7" fillId="34" borderId="15" xfId="60" applyFont="1" applyFill="1" applyBorder="1" applyAlignment="1">
      <alignment horizontal="left" vertical="center"/>
    </xf>
    <xf numFmtId="0" fontId="5" fillId="34" borderId="15" xfId="0" applyNumberFormat="1" applyFont="1" applyFill="1" applyBorder="1" applyAlignment="1" applyProtection="1">
      <alignment vertical="center"/>
      <protection/>
    </xf>
    <xf numFmtId="0" fontId="8" fillId="34" borderId="0" xfId="0" applyFont="1" applyFill="1" applyAlignment="1">
      <alignment horizontal="center" vertical="top" wrapText="1"/>
    </xf>
    <xf numFmtId="0" fontId="8" fillId="34" borderId="0" xfId="0" applyFont="1" applyFill="1" applyAlignment="1">
      <alignment horizontal="center" vertical="top"/>
    </xf>
    <xf numFmtId="0" fontId="8" fillId="34" borderId="0" xfId="0" applyFont="1" applyFill="1" applyAlignment="1">
      <alignment horizontal="justify" vertical="top" wrapText="1"/>
    </xf>
    <xf numFmtId="0" fontId="8" fillId="34" borderId="0" xfId="0" applyFont="1" applyFill="1" applyAlignment="1">
      <alignment horizontal="right" wrapText="1"/>
    </xf>
    <xf numFmtId="0" fontId="8" fillId="34" borderId="0" xfId="0" applyFont="1" applyFill="1" applyAlignment="1">
      <alignment horizontal="right"/>
    </xf>
    <xf numFmtId="4" fontId="8" fillId="34" borderId="0" xfId="0" applyNumberFormat="1" applyFont="1" applyFill="1" applyAlignment="1">
      <alignment/>
    </xf>
    <xf numFmtId="49" fontId="8" fillId="34" borderId="0" xfId="0" applyNumberFormat="1" applyFont="1" applyFill="1" applyAlignment="1">
      <alignment horizontal="right"/>
    </xf>
    <xf numFmtId="49" fontId="8" fillId="34" borderId="0" xfId="0" applyNumberFormat="1" applyFont="1" applyFill="1" applyAlignment="1">
      <alignment horizontal="center" vertical="top" wrapText="1"/>
    </xf>
    <xf numFmtId="0" fontId="7" fillId="34" borderId="0" xfId="0" applyFont="1" applyFill="1" applyAlignment="1">
      <alignment horizontal="right"/>
    </xf>
    <xf numFmtId="49" fontId="8" fillId="34" borderId="15" xfId="0" applyNumberFormat="1" applyFont="1" applyFill="1" applyBorder="1" applyAlignment="1">
      <alignment horizontal="right"/>
    </xf>
    <xf numFmtId="0" fontId="8" fillId="34" borderId="15" xfId="0" applyFont="1" applyFill="1" applyBorder="1" applyAlignment="1">
      <alignment/>
    </xf>
    <xf numFmtId="4" fontId="7" fillId="34" borderId="12" xfId="0" applyNumberFormat="1" applyFont="1" applyFill="1" applyBorder="1" applyAlignment="1">
      <alignment horizontal="center"/>
    </xf>
    <xf numFmtId="0" fontId="8" fillId="34" borderId="0" xfId="0" applyFont="1" applyFill="1" applyAlignment="1">
      <alignment vertical="top" wrapText="1"/>
    </xf>
    <xf numFmtId="0" fontId="8" fillId="34" borderId="0" xfId="0" applyFont="1" applyFill="1" applyAlignment="1">
      <alignment horizontal="justify"/>
    </xf>
    <xf numFmtId="2" fontId="8" fillId="34" borderId="0" xfId="0" applyNumberFormat="1" applyFont="1" applyFill="1" applyAlignment="1">
      <alignment/>
    </xf>
    <xf numFmtId="0" fontId="8" fillId="34" borderId="0" xfId="0" applyFont="1" applyFill="1" applyAlignment="1">
      <alignment horizontal="left" vertical="top"/>
    </xf>
    <xf numFmtId="0" fontId="8" fillId="34" borderId="0" xfId="0" applyFont="1" applyFill="1" applyAlignment="1">
      <alignment horizontal="center"/>
    </xf>
    <xf numFmtId="0" fontId="7" fillId="34" borderId="0" xfId="0" applyFont="1" applyFill="1" applyAlignment="1">
      <alignment horizontal="center" vertical="top"/>
    </xf>
    <xf numFmtId="0" fontId="7" fillId="34" borderId="0" xfId="0" applyFont="1" applyFill="1" applyBorder="1" applyAlignment="1">
      <alignment vertical="top" wrapText="1"/>
    </xf>
    <xf numFmtId="0" fontId="7" fillId="34" borderId="0" xfId="0" applyFont="1" applyFill="1" applyBorder="1" applyAlignment="1">
      <alignment horizontal="justify"/>
    </xf>
    <xf numFmtId="0" fontId="7" fillId="34" borderId="0" xfId="0" applyFont="1" applyFill="1" applyBorder="1" applyAlignment="1">
      <alignment horizontal="right"/>
    </xf>
    <xf numFmtId="0" fontId="7" fillId="34" borderId="15" xfId="0" applyFont="1" applyFill="1" applyBorder="1" applyAlignment="1">
      <alignment horizontal="right" vertical="top"/>
    </xf>
    <xf numFmtId="0" fontId="7" fillId="34" borderId="16" xfId="0" applyFont="1" applyFill="1" applyBorder="1" applyAlignment="1">
      <alignment/>
    </xf>
    <xf numFmtId="0" fontId="8" fillId="34" borderId="0" xfId="0" applyFont="1" applyFill="1" applyBorder="1" applyAlignment="1">
      <alignment horizontal="right" vertical="top"/>
    </xf>
    <xf numFmtId="0" fontId="8" fillId="34" borderId="0" xfId="0" applyFont="1" applyFill="1" applyAlignment="1">
      <alignment horizontal="center" vertical="top"/>
    </xf>
    <xf numFmtId="0" fontId="8" fillId="34" borderId="0" xfId="0" applyFont="1" applyFill="1" applyAlignment="1">
      <alignment horizontal="center" vertical="center"/>
    </xf>
    <xf numFmtId="2" fontId="8" fillId="34" borderId="0" xfId="0" applyNumberFormat="1" applyFont="1" applyFill="1" applyBorder="1" applyAlignment="1">
      <alignment horizontal="right"/>
    </xf>
    <xf numFmtId="49" fontId="7" fillId="34" borderId="15" xfId="0" applyNumberFormat="1" applyFont="1" applyFill="1" applyBorder="1" applyAlignment="1">
      <alignment horizontal="right"/>
    </xf>
    <xf numFmtId="0" fontId="7" fillId="34" borderId="22" xfId="0" applyFont="1" applyFill="1" applyBorder="1" applyAlignment="1">
      <alignment horizontal="justify" vertical="top" wrapText="1"/>
    </xf>
    <xf numFmtId="49" fontId="8" fillId="34" borderId="22" xfId="0" applyNumberFormat="1" applyFont="1" applyFill="1" applyBorder="1" applyAlignment="1">
      <alignment horizontal="right"/>
    </xf>
    <xf numFmtId="0" fontId="8" fillId="34" borderId="22" xfId="0" applyFont="1" applyFill="1" applyBorder="1" applyAlignment="1">
      <alignment/>
    </xf>
    <xf numFmtId="4" fontId="7" fillId="34" borderId="0" xfId="0" applyNumberFormat="1" applyFont="1" applyFill="1" applyBorder="1" applyAlignment="1">
      <alignment horizontal="center"/>
    </xf>
    <xf numFmtId="49" fontId="8" fillId="34" borderId="0" xfId="0" applyNumberFormat="1" applyFont="1" applyFill="1" applyAlignment="1">
      <alignment horizontal="justify" vertical="top" wrapText="1"/>
    </xf>
    <xf numFmtId="0" fontId="8" fillId="34" borderId="0" xfId="0" applyFont="1" applyFill="1" applyBorder="1" applyAlignment="1">
      <alignment horizontal="center" vertical="top"/>
    </xf>
    <xf numFmtId="0" fontId="0" fillId="34" borderId="0" xfId="0" applyFont="1" applyFill="1" applyAlignment="1">
      <alignment horizontal="center" vertical="top"/>
    </xf>
    <xf numFmtId="0" fontId="0" fillId="34" borderId="0" xfId="0" applyFont="1" applyFill="1" applyAlignment="1">
      <alignment horizontal="center" vertical="top" wrapText="1"/>
    </xf>
    <xf numFmtId="0" fontId="0" fillId="34" borderId="0" xfId="0" applyFont="1" applyFill="1" applyAlignment="1">
      <alignment horizontal="justify" vertical="top" wrapText="1"/>
    </xf>
    <xf numFmtId="0" fontId="0" fillId="34" borderId="0" xfId="0" applyFont="1" applyFill="1" applyAlignment="1">
      <alignment horizontal="right" wrapText="1"/>
    </xf>
    <xf numFmtId="0" fontId="0" fillId="34" borderId="0" xfId="0" applyFont="1" applyFill="1" applyAlignment="1">
      <alignment wrapText="1"/>
    </xf>
    <xf numFmtId="49" fontId="0" fillId="34" borderId="0" xfId="0" applyNumberFormat="1" applyFill="1" applyBorder="1" applyAlignment="1">
      <alignment horizontal="justify" vertical="top" wrapText="1"/>
    </xf>
    <xf numFmtId="49" fontId="0" fillId="34" borderId="0" xfId="0" applyNumberFormat="1" applyFill="1" applyBorder="1" applyAlignment="1">
      <alignment horizontal="right"/>
    </xf>
    <xf numFmtId="0" fontId="0" fillId="34" borderId="0" xfId="0" applyFill="1" applyBorder="1" applyAlignment="1">
      <alignment/>
    </xf>
    <xf numFmtId="49" fontId="0" fillId="34" borderId="0" xfId="0" applyNumberFormat="1" applyFill="1" applyAlignment="1">
      <alignment horizontal="justify" vertical="top" wrapText="1"/>
    </xf>
    <xf numFmtId="49" fontId="0" fillId="34" borderId="0" xfId="0" applyNumberFormat="1" applyFill="1" applyAlignment="1">
      <alignment horizontal="right"/>
    </xf>
    <xf numFmtId="0" fontId="5" fillId="34" borderId="0" xfId="0" applyFont="1" applyFill="1" applyAlignment="1">
      <alignment horizontal="center" vertical="top"/>
    </xf>
    <xf numFmtId="0" fontId="5" fillId="34" borderId="16" xfId="0" applyFont="1" applyFill="1" applyBorder="1" applyAlignment="1">
      <alignment vertical="top" wrapText="1"/>
    </xf>
    <xf numFmtId="4" fontId="5" fillId="34" borderId="16" xfId="0" applyNumberFormat="1" applyFont="1" applyFill="1" applyBorder="1" applyAlignment="1">
      <alignment vertical="top" wrapText="1"/>
    </xf>
    <xf numFmtId="0" fontId="6" fillId="34" borderId="0" xfId="0" applyFont="1" applyFill="1" applyAlignment="1">
      <alignment horizontal="center" vertical="top"/>
    </xf>
    <xf numFmtId="49" fontId="6" fillId="34" borderId="0" xfId="0" applyNumberFormat="1" applyFont="1" applyFill="1" applyAlignment="1">
      <alignment horizontal="justify" vertical="top" wrapText="1"/>
    </xf>
    <xf numFmtId="0" fontId="6" fillId="34" borderId="0" xfId="0" applyFont="1" applyFill="1" applyAlignment="1">
      <alignment/>
    </xf>
    <xf numFmtId="49" fontId="6" fillId="34" borderId="0" xfId="0" applyNumberFormat="1" applyFont="1" applyFill="1" applyAlignment="1">
      <alignment horizontal="right"/>
    </xf>
    <xf numFmtId="4" fontId="5" fillId="34" borderId="16" xfId="0" applyNumberFormat="1" applyFont="1" applyFill="1" applyBorder="1" applyAlignment="1">
      <alignment vertical="center"/>
    </xf>
    <xf numFmtId="0" fontId="8" fillId="34" borderId="16" xfId="0" applyNumberFormat="1" applyFont="1" applyFill="1" applyBorder="1" applyAlignment="1" applyProtection="1">
      <alignment/>
      <protection/>
    </xf>
    <xf numFmtId="4" fontId="8" fillId="34" borderId="15" xfId="0" applyNumberFormat="1" applyFont="1" applyFill="1" applyBorder="1" applyAlignment="1" applyProtection="1">
      <alignment vertical="center"/>
      <protection/>
    </xf>
    <xf numFmtId="0" fontId="22" fillId="34" borderId="28" xfId="59" applyFont="1" applyFill="1" applyBorder="1" applyAlignment="1" applyProtection="1">
      <alignment/>
      <protection locked="0"/>
    </xf>
    <xf numFmtId="0" fontId="19" fillId="34" borderId="0" xfId="59" applyFont="1" applyFill="1" applyBorder="1" applyAlignment="1" applyProtection="1">
      <alignment/>
      <protection locked="0"/>
    </xf>
    <xf numFmtId="4" fontId="21" fillId="34" borderId="13" xfId="59" applyNumberFormat="1" applyFont="1" applyFill="1" applyBorder="1" applyAlignment="1" applyProtection="1">
      <alignment/>
      <protection locked="0"/>
    </xf>
    <xf numFmtId="4" fontId="8" fillId="34" borderId="13" xfId="59" applyNumberFormat="1" applyFont="1" applyFill="1" applyBorder="1" applyAlignment="1" applyProtection="1">
      <alignment/>
      <protection locked="0"/>
    </xf>
    <xf numFmtId="0" fontId="7" fillId="34" borderId="0" xfId="0" applyFont="1" applyFill="1" applyBorder="1" applyAlignment="1">
      <alignment horizontal="left" vertical="center" wrapText="1"/>
    </xf>
    <xf numFmtId="0" fontId="7" fillId="34" borderId="0" xfId="0" applyFont="1" applyFill="1" applyAlignment="1">
      <alignment horizontal="left" vertical="center" wrapText="1"/>
    </xf>
    <xf numFmtId="0" fontId="8" fillId="34" borderId="0" xfId="57" applyNumberFormat="1" applyFont="1" applyFill="1" applyAlignment="1">
      <alignment horizontal="left" vertical="top" wrapText="1" readingOrder="1"/>
    </xf>
    <xf numFmtId="49" fontId="8" fillId="34" borderId="0" xfId="0" applyNumberFormat="1" applyFont="1" applyFill="1" applyAlignment="1">
      <alignment horizontal="right" vertical="center" wrapText="1"/>
    </xf>
    <xf numFmtId="0" fontId="25" fillId="34" borderId="0" xfId="0" applyFont="1" applyFill="1" applyAlignment="1">
      <alignment horizontal="center" vertical="top"/>
    </xf>
    <xf numFmtId="0" fontId="8" fillId="34" borderId="0" xfId="0" applyFont="1" applyFill="1" applyAlignment="1">
      <alignment horizontal="right" vertical="top"/>
    </xf>
    <xf numFmtId="0" fontId="8" fillId="34" borderId="0" xfId="0" applyFont="1" applyFill="1" applyAlignment="1">
      <alignment horizontal="right" vertical="center"/>
    </xf>
    <xf numFmtId="49" fontId="8" fillId="34" borderId="0" xfId="0" applyNumberFormat="1" applyFont="1" applyFill="1" applyAlignment="1">
      <alignment horizontal="right" vertical="top" wrapText="1"/>
    </xf>
    <xf numFmtId="0" fontId="8" fillId="34" borderId="0" xfId="0" applyFont="1" applyFill="1" applyAlignment="1">
      <alignment horizontal="right" vertical="top" wrapText="1"/>
    </xf>
    <xf numFmtId="4" fontId="8" fillId="34" borderId="13" xfId="0" applyNumberFormat="1" applyFont="1" applyFill="1" applyBorder="1" applyAlignment="1">
      <alignment/>
    </xf>
    <xf numFmtId="4" fontId="8" fillId="34" borderId="0" xfId="0" applyNumberFormat="1" applyFont="1" applyFill="1" applyBorder="1" applyAlignment="1">
      <alignment/>
    </xf>
    <xf numFmtId="49" fontId="8" fillId="34" borderId="0" xfId="0" applyNumberFormat="1" applyFont="1" applyFill="1" applyAlignment="1">
      <alignment horizontal="center"/>
    </xf>
    <xf numFmtId="4" fontId="8" fillId="34" borderId="15" xfId="0" applyNumberFormat="1" applyFont="1" applyFill="1" applyBorder="1" applyAlignment="1">
      <alignment/>
    </xf>
    <xf numFmtId="0" fontId="7" fillId="34" borderId="0" xfId="0" applyFont="1" applyFill="1" applyAlignment="1">
      <alignment horizontal="center"/>
    </xf>
    <xf numFmtId="4" fontId="8" fillId="34" borderId="0" xfId="0" applyNumberFormat="1" applyFont="1" applyFill="1" applyBorder="1" applyAlignment="1" applyProtection="1">
      <alignment horizontal="center"/>
      <protection/>
    </xf>
    <xf numFmtId="4" fontId="8" fillId="34" borderId="13" xfId="53" applyFont="1" applyFill="1" applyBorder="1" applyAlignment="1">
      <alignment horizontal="left" vertical="top" wrapText="1"/>
      <protection/>
    </xf>
    <xf numFmtId="49" fontId="8" fillId="34" borderId="13" xfId="0" applyNumberFormat="1" applyFont="1" applyFill="1" applyBorder="1" applyAlignment="1">
      <alignment horizontal="right"/>
    </xf>
    <xf numFmtId="4" fontId="8" fillId="34" borderId="15" xfId="53" applyFont="1" applyFill="1" applyBorder="1" applyAlignment="1">
      <alignment horizontal="left" vertical="top" wrapText="1"/>
      <protection/>
    </xf>
    <xf numFmtId="0" fontId="8" fillId="34" borderId="0" xfId="0" applyFont="1" applyFill="1" applyAlignment="1">
      <alignment horizontal="center" wrapText="1"/>
    </xf>
    <xf numFmtId="4" fontId="8" fillId="34" borderId="0" xfId="0" applyNumberFormat="1" applyFont="1" applyFill="1" applyAlignment="1">
      <alignment horizontal="center"/>
    </xf>
    <xf numFmtId="4" fontId="8" fillId="34" borderId="13" xfId="0" applyNumberFormat="1" applyFont="1" applyFill="1" applyBorder="1" applyAlignment="1">
      <alignment horizontal="center"/>
    </xf>
    <xf numFmtId="0" fontId="5" fillId="34" borderId="15" xfId="0" applyFont="1" applyFill="1" applyBorder="1" applyAlignment="1">
      <alignment vertical="top" wrapText="1"/>
    </xf>
    <xf numFmtId="4" fontId="5" fillId="34" borderId="15" xfId="0" applyNumberFormat="1" applyFont="1" applyFill="1" applyBorder="1" applyAlignment="1">
      <alignment vertical="center"/>
    </xf>
    <xf numFmtId="0" fontId="8" fillId="34" borderId="0" xfId="0" applyFont="1" applyFill="1" applyAlignment="1">
      <alignment horizontal="center"/>
    </xf>
    <xf numFmtId="3" fontId="8" fillId="34" borderId="0" xfId="0" applyNumberFormat="1" applyFont="1" applyFill="1" applyAlignment="1">
      <alignment horizontal="center"/>
    </xf>
    <xf numFmtId="3" fontId="8" fillId="34" borderId="0" xfId="0" applyNumberFormat="1" applyFont="1" applyFill="1" applyAlignment="1">
      <alignment horizontal="center" wrapText="1"/>
    </xf>
    <xf numFmtId="2" fontId="8" fillId="34" borderId="0" xfId="0" applyNumberFormat="1" applyFont="1" applyFill="1" applyAlignment="1">
      <alignment horizontal="center"/>
    </xf>
    <xf numFmtId="2" fontId="8" fillId="34" borderId="0" xfId="0" applyNumberFormat="1" applyFont="1" applyFill="1" applyAlignment="1">
      <alignment horizontal="center"/>
    </xf>
    <xf numFmtId="0" fontId="8" fillId="34" borderId="0" xfId="0" applyFont="1" applyFill="1" applyBorder="1" applyAlignment="1">
      <alignment horizontal="center"/>
    </xf>
    <xf numFmtId="49" fontId="8" fillId="34" borderId="0" xfId="0" applyNumberFormat="1" applyFont="1" applyFill="1" applyBorder="1" applyAlignment="1">
      <alignment horizontal="center"/>
    </xf>
    <xf numFmtId="0" fontId="8" fillId="34" borderId="13" xfId="0" applyFont="1" applyFill="1" applyBorder="1" applyAlignment="1">
      <alignment horizontal="center"/>
    </xf>
    <xf numFmtId="0" fontId="8" fillId="34" borderId="0" xfId="0" applyNumberFormat="1" applyFont="1" applyFill="1" applyAlignment="1">
      <alignment horizontal="left" vertical="top" wrapText="1"/>
    </xf>
    <xf numFmtId="0" fontId="8" fillId="34" borderId="0" xfId="0" applyNumberFormat="1" applyFont="1" applyFill="1" applyBorder="1" applyAlignment="1">
      <alignment horizontal="left" vertical="top" wrapText="1"/>
    </xf>
    <xf numFmtId="4" fontId="8" fillId="34" borderId="0" xfId="0" applyNumberFormat="1" applyFont="1" applyFill="1" applyBorder="1" applyAlignment="1">
      <alignment horizontal="center"/>
    </xf>
    <xf numFmtId="4" fontId="8" fillId="34" borderId="0" xfId="53" applyFont="1" applyFill="1" applyBorder="1" applyAlignment="1" quotePrefix="1">
      <alignment horizontal="left" vertical="top" wrapText="1"/>
      <protection/>
    </xf>
    <xf numFmtId="0" fontId="2" fillId="34" borderId="0" xfId="0" applyNumberFormat="1" applyFont="1" applyFill="1" applyBorder="1" applyAlignment="1" applyProtection="1">
      <alignment horizontal="left"/>
      <protection/>
    </xf>
    <xf numFmtId="0" fontId="2" fillId="34" borderId="0" xfId="0" applyNumberFormat="1" applyFont="1" applyFill="1" applyBorder="1" applyAlignment="1" applyProtection="1">
      <alignment vertical="top" wrapText="1"/>
      <protection/>
    </xf>
    <xf numFmtId="0" fontId="8" fillId="34" borderId="0" xfId="0" applyFont="1" applyFill="1" applyAlignment="1">
      <alignment horizontal="left" vertical="top" wrapText="1"/>
    </xf>
    <xf numFmtId="0" fontId="8" fillId="34" borderId="0" xfId="57" applyNumberFormat="1" applyFont="1" applyFill="1" applyAlignment="1">
      <alignment horizontal="left" vertical="top" wrapText="1" readingOrder="1"/>
    </xf>
    <xf numFmtId="0" fontId="2" fillId="34" borderId="0" xfId="0" applyNumberFormat="1" applyFont="1" applyFill="1" applyBorder="1" applyAlignment="1" applyProtection="1">
      <alignment horizontal="left" vertical="center" wrapText="1"/>
      <protection/>
    </xf>
    <xf numFmtId="0" fontId="8" fillId="34" borderId="0" xfId="0" applyNumberFormat="1" applyFont="1" applyFill="1" applyAlignment="1">
      <alignment horizontal="left" vertical="top" wrapText="1"/>
    </xf>
    <xf numFmtId="0" fontId="5" fillId="34" borderId="14" xfId="0" applyFont="1" applyFill="1" applyBorder="1" applyAlignment="1">
      <alignment horizontal="left" vertical="top" wrapText="1"/>
    </xf>
    <xf numFmtId="0" fontId="5" fillId="34" borderId="15" xfId="0" applyFont="1" applyFill="1" applyBorder="1" applyAlignment="1">
      <alignment horizontal="left" vertical="top" wrapText="1"/>
    </xf>
    <xf numFmtId="0" fontId="7" fillId="34" borderId="14" xfId="0" applyFont="1" applyFill="1" applyBorder="1" applyAlignment="1">
      <alignment horizontal="justify" vertical="top" wrapText="1"/>
    </xf>
    <xf numFmtId="0" fontId="7" fillId="34" borderId="15" xfId="0" applyFont="1" applyFill="1" applyBorder="1" applyAlignment="1">
      <alignment horizontal="justify" vertical="top" wrapText="1"/>
    </xf>
    <xf numFmtId="0" fontId="7" fillId="34" borderId="0" xfId="0" applyFont="1" applyFill="1" applyBorder="1" applyAlignment="1">
      <alignment horizontal="left" vertical="center" wrapText="1"/>
    </xf>
    <xf numFmtId="0" fontId="7" fillId="34" borderId="0" xfId="0" applyFont="1" applyFill="1" applyAlignment="1">
      <alignment horizontal="left" vertical="center" wrapText="1"/>
    </xf>
    <xf numFmtId="0" fontId="19" fillId="34" borderId="0" xfId="54" applyFont="1" applyFill="1" applyBorder="1" applyAlignment="1">
      <alignment horizontal="center" vertical="center"/>
    </xf>
    <xf numFmtId="0" fontId="2" fillId="34" borderId="0" xfId="0" applyNumberFormat="1" applyFont="1" applyFill="1" applyBorder="1" applyAlignment="1" applyProtection="1">
      <alignment horizontal="center"/>
      <protection/>
    </xf>
    <xf numFmtId="49" fontId="7" fillId="34" borderId="14" xfId="0" applyNumberFormat="1" applyFont="1" applyFill="1" applyBorder="1" applyAlignment="1">
      <alignment horizontal="justify" vertical="top" wrapText="1"/>
    </xf>
    <xf numFmtId="49" fontId="7" fillId="34" borderId="15" xfId="0" applyNumberFormat="1" applyFont="1" applyFill="1" applyBorder="1" applyAlignment="1">
      <alignment horizontal="justify" vertical="top" wrapText="1"/>
    </xf>
    <xf numFmtId="49" fontId="5" fillId="34" borderId="14" xfId="0" applyNumberFormat="1" applyFont="1" applyFill="1" applyBorder="1" applyAlignment="1">
      <alignment horizontal="left" vertical="center" wrapText="1"/>
    </xf>
    <xf numFmtId="49" fontId="5" fillId="34" borderId="15" xfId="0" applyNumberFormat="1" applyFont="1" applyFill="1" applyBorder="1" applyAlignment="1">
      <alignment horizontal="left" vertical="center" wrapText="1"/>
    </xf>
  </cellXfs>
  <cellStyles count="56">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e" xfId="35"/>
    <cellStyle name="F" xfId="36"/>
    <cellStyle name="i" xfId="37"/>
    <cellStyle name="Isticanje1" xfId="38"/>
    <cellStyle name="Isticanje2" xfId="39"/>
    <cellStyle name="Isticanje3" xfId="40"/>
    <cellStyle name="Isticanje4" xfId="41"/>
    <cellStyle name="Isticanje5" xfId="42"/>
    <cellStyle name="Isticanje6" xfId="43"/>
    <cellStyle name="Izlaz" xfId="44"/>
    <cellStyle name="Izračun" xfId="45"/>
    <cellStyle name="Loše" xfId="46"/>
    <cellStyle name="Naslov" xfId="47"/>
    <cellStyle name="Naslov 1" xfId="48"/>
    <cellStyle name="Naslov 2" xfId="49"/>
    <cellStyle name="Naslov 3" xfId="50"/>
    <cellStyle name="Naslov 4" xfId="51"/>
    <cellStyle name="Neutralno" xfId="52"/>
    <cellStyle name="Normal_Sheet1" xfId="53"/>
    <cellStyle name="Normal_Troškovnik_Strojarski_C_S_01" xfId="54"/>
    <cellStyle name="Percent" xfId="55"/>
    <cellStyle name="Povezana ćelija" xfId="56"/>
    <cellStyle name="PREDG" xfId="57"/>
    <cellStyle name="Provjera ćelije" xfId="58"/>
    <cellStyle name="REKAPITULACIJA" xfId="59"/>
    <cellStyle name="STAVKE" xfId="60"/>
    <cellStyle name="Tekst objašnjenja" xfId="61"/>
    <cellStyle name="Tekst upozorenja" xfId="62"/>
    <cellStyle name="u" xfId="63"/>
    <cellStyle name="Ukupni zbroj" xfId="64"/>
    <cellStyle name="Unos" xfId="65"/>
    <cellStyle name="Currency" xfId="66"/>
    <cellStyle name="Currency [0]" xfId="67"/>
    <cellStyle name="Comma" xfId="68"/>
    <cellStyle name="Comma [0]"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8:L1175"/>
  <sheetViews>
    <sheetView showZeros="0" tabSelected="1" view="pageBreakPreview" zoomScaleSheetLayoutView="100" zoomScalePageLayoutView="0" workbookViewId="0" topLeftCell="A16">
      <selection activeCell="E21" sqref="E21"/>
    </sheetView>
  </sheetViews>
  <sheetFormatPr defaultColWidth="9.140625" defaultRowHeight="12.75"/>
  <cols>
    <col min="1" max="1" width="6.140625" style="4" customWidth="1"/>
    <col min="2" max="2" width="52.28125" style="16" customWidth="1"/>
    <col min="3" max="3" width="11.421875" style="8" bestFit="1" customWidth="1"/>
    <col min="4" max="4" width="10.28125" style="16" bestFit="1" customWidth="1"/>
    <col min="5" max="5" width="12.8515625" style="8" bestFit="1" customWidth="1"/>
    <col min="6" max="6" width="11.421875" style="8" bestFit="1" customWidth="1"/>
    <col min="7" max="7" width="2.00390625" style="8" customWidth="1"/>
    <col min="8" max="8" width="17.8515625" style="8" bestFit="1" customWidth="1"/>
    <col min="9" max="9" width="38.00390625" style="4" hidden="1" customWidth="1"/>
    <col min="10" max="10" width="10.421875" style="4" hidden="1" customWidth="1"/>
    <col min="11" max="11" width="9.140625" style="4" customWidth="1"/>
    <col min="12" max="16384" width="9.140625" style="4" customWidth="1"/>
  </cols>
  <sheetData>
    <row r="8" spans="1:8" ht="18">
      <c r="A8" s="364" t="s">
        <v>318</v>
      </c>
      <c r="B8" s="364"/>
      <c r="C8" s="364"/>
      <c r="D8" s="364"/>
      <c r="E8" s="364"/>
      <c r="F8" s="364"/>
      <c r="G8" s="364"/>
      <c r="H8" s="364"/>
    </row>
    <row r="9" spans="2:5" ht="18">
      <c r="B9" s="77"/>
      <c r="C9" s="5"/>
      <c r="D9" s="6"/>
      <c r="E9" s="7"/>
    </row>
    <row r="10" spans="1:8" ht="18">
      <c r="A10" s="364" t="s">
        <v>690</v>
      </c>
      <c r="B10" s="364"/>
      <c r="C10" s="364"/>
      <c r="D10" s="364"/>
      <c r="E10" s="364"/>
      <c r="F10" s="364"/>
      <c r="G10" s="364"/>
      <c r="H10" s="364"/>
    </row>
    <row r="11" spans="2:5" ht="18">
      <c r="B11" s="77"/>
      <c r="C11" s="5"/>
      <c r="D11" s="6"/>
      <c r="E11" s="7"/>
    </row>
    <row r="12" spans="1:8" ht="18">
      <c r="A12" s="364" t="s">
        <v>691</v>
      </c>
      <c r="B12" s="364"/>
      <c r="C12" s="364"/>
      <c r="D12" s="364"/>
      <c r="E12" s="364"/>
      <c r="F12" s="364"/>
      <c r="G12" s="364"/>
      <c r="H12" s="364"/>
    </row>
    <row r="14" spans="1:8" ht="18">
      <c r="A14" s="364" t="s">
        <v>692</v>
      </c>
      <c r="B14" s="364"/>
      <c r="C14" s="364"/>
      <c r="D14" s="364"/>
      <c r="E14" s="364"/>
      <c r="F14" s="364"/>
      <c r="G14" s="364"/>
      <c r="H14" s="364"/>
    </row>
    <row r="16" spans="1:8" ht="18">
      <c r="A16" s="364" t="s">
        <v>693</v>
      </c>
      <c r="B16" s="364"/>
      <c r="C16" s="364"/>
      <c r="D16" s="364"/>
      <c r="E16" s="364"/>
      <c r="F16" s="364"/>
      <c r="G16" s="364"/>
      <c r="H16" s="364"/>
    </row>
    <row r="26" spans="2:8" ht="18">
      <c r="B26" s="9" t="s">
        <v>245</v>
      </c>
      <c r="C26" s="10"/>
      <c r="D26" s="4"/>
      <c r="E26" s="10"/>
      <c r="F26" s="10"/>
      <c r="G26" s="10"/>
      <c r="H26" s="10"/>
    </row>
    <row r="27" spans="2:8" ht="12.75">
      <c r="B27" s="4"/>
      <c r="C27" s="10"/>
      <c r="D27" s="4"/>
      <c r="E27" s="10"/>
      <c r="F27" s="10"/>
      <c r="G27" s="10"/>
      <c r="H27" s="10"/>
    </row>
    <row r="28" spans="2:8" ht="18">
      <c r="B28" s="11" t="s">
        <v>197</v>
      </c>
      <c r="C28" s="10"/>
      <c r="D28" s="4"/>
      <c r="E28" s="10"/>
      <c r="F28" s="10"/>
      <c r="G28" s="10"/>
      <c r="H28" s="12"/>
    </row>
    <row r="29" spans="2:8" ht="12.75">
      <c r="B29" s="4"/>
      <c r="C29" s="10"/>
      <c r="D29" s="4"/>
      <c r="E29" s="10"/>
      <c r="F29" s="10"/>
      <c r="G29" s="10"/>
      <c r="H29" s="10"/>
    </row>
    <row r="30" spans="2:8" ht="15.75">
      <c r="B30" s="13" t="s">
        <v>198</v>
      </c>
      <c r="C30" s="10"/>
      <c r="D30" s="4"/>
      <c r="E30" s="10"/>
      <c r="F30" s="10"/>
      <c r="G30" s="10"/>
      <c r="H30" s="10"/>
    </row>
    <row r="31" spans="2:8" ht="15.75">
      <c r="B31" s="13"/>
      <c r="C31" s="10"/>
      <c r="D31" s="4"/>
      <c r="E31" s="10"/>
      <c r="F31" s="10"/>
      <c r="G31" s="10"/>
      <c r="H31" s="10"/>
    </row>
    <row r="32" spans="2:8" ht="12.75">
      <c r="B32" s="365" t="s">
        <v>199</v>
      </c>
      <c r="C32" s="365"/>
      <c r="D32" s="365"/>
      <c r="E32" s="365"/>
      <c r="F32" s="365"/>
      <c r="G32" s="365"/>
      <c r="H32" s="365"/>
    </row>
    <row r="33" spans="2:8" ht="12.75">
      <c r="B33" s="352" t="s">
        <v>200</v>
      </c>
      <c r="C33" s="352"/>
      <c r="D33" s="352"/>
      <c r="E33" s="352"/>
      <c r="F33" s="352"/>
      <c r="G33" s="352"/>
      <c r="H33" s="352"/>
    </row>
    <row r="34" spans="2:8" ht="12.75">
      <c r="B34" s="352" t="s">
        <v>201</v>
      </c>
      <c r="C34" s="352"/>
      <c r="D34" s="352"/>
      <c r="E34" s="352"/>
      <c r="F34" s="352"/>
      <c r="G34" s="352"/>
      <c r="H34" s="352"/>
    </row>
    <row r="35" spans="2:8" ht="12.75">
      <c r="B35" s="352" t="s">
        <v>202</v>
      </c>
      <c r="C35" s="352"/>
      <c r="D35" s="352"/>
      <c r="E35" s="352"/>
      <c r="F35" s="352"/>
      <c r="G35" s="352"/>
      <c r="H35" s="352"/>
    </row>
    <row r="36" spans="2:8" ht="12.75">
      <c r="B36" s="352" t="s">
        <v>203</v>
      </c>
      <c r="C36" s="352"/>
      <c r="D36" s="352"/>
      <c r="E36" s="352"/>
      <c r="F36" s="352"/>
      <c r="G36" s="352"/>
      <c r="H36" s="352"/>
    </row>
    <row r="37" spans="2:8" ht="56.25" customHeight="1">
      <c r="B37" s="353" t="s">
        <v>204</v>
      </c>
      <c r="C37" s="353"/>
      <c r="D37" s="353"/>
      <c r="E37" s="353"/>
      <c r="F37" s="353"/>
      <c r="G37" s="353"/>
      <c r="H37" s="353"/>
    </row>
    <row r="38" spans="2:8" ht="12.75">
      <c r="B38" s="4"/>
      <c r="C38" s="10"/>
      <c r="D38" s="4"/>
      <c r="E38" s="10"/>
      <c r="F38" s="10"/>
      <c r="G38" s="10"/>
      <c r="H38" s="10"/>
    </row>
    <row r="39" spans="2:8" ht="15.75">
      <c r="B39" s="13" t="s">
        <v>205</v>
      </c>
      <c r="C39" s="10"/>
      <c r="D39" s="4"/>
      <c r="E39" s="10"/>
      <c r="F39" s="10"/>
      <c r="G39" s="10"/>
      <c r="H39" s="10"/>
    </row>
    <row r="40" spans="2:8" ht="15.75">
      <c r="B40" s="13"/>
      <c r="C40" s="10"/>
      <c r="D40" s="4"/>
      <c r="E40" s="10"/>
      <c r="F40" s="10"/>
      <c r="G40" s="10"/>
      <c r="H40" s="10"/>
    </row>
    <row r="41" spans="2:8" ht="12.75">
      <c r="B41" s="352" t="s">
        <v>206</v>
      </c>
      <c r="C41" s="352"/>
      <c r="D41" s="352"/>
      <c r="E41" s="352"/>
      <c r="F41" s="352"/>
      <c r="G41" s="352"/>
      <c r="H41" s="352"/>
    </row>
    <row r="42" spans="2:8" ht="12.75">
      <c r="B42" s="352" t="s">
        <v>207</v>
      </c>
      <c r="C42" s="352"/>
      <c r="D42" s="352"/>
      <c r="E42" s="352"/>
      <c r="F42" s="352"/>
      <c r="G42" s="352"/>
      <c r="H42" s="352"/>
    </row>
    <row r="43" spans="2:8" ht="12.75">
      <c r="B43" s="352" t="s">
        <v>208</v>
      </c>
      <c r="C43" s="352"/>
      <c r="D43" s="352"/>
      <c r="E43" s="352"/>
      <c r="F43" s="352"/>
      <c r="G43" s="352"/>
      <c r="H43" s="352"/>
    </row>
    <row r="44" spans="2:8" ht="12.75">
      <c r="B44" s="352" t="s">
        <v>209</v>
      </c>
      <c r="C44" s="352"/>
      <c r="D44" s="352"/>
      <c r="E44" s="352"/>
      <c r="F44" s="352"/>
      <c r="G44" s="352"/>
      <c r="H44" s="352"/>
    </row>
    <row r="45" spans="2:8" ht="12.75">
      <c r="B45" s="352" t="s">
        <v>210</v>
      </c>
      <c r="C45" s="352"/>
      <c r="D45" s="352"/>
      <c r="E45" s="352"/>
      <c r="F45" s="352"/>
      <c r="G45" s="352"/>
      <c r="H45" s="352"/>
    </row>
    <row r="46" spans="2:8" ht="12.75">
      <c r="B46" s="4" t="s">
        <v>211</v>
      </c>
      <c r="C46" s="10"/>
      <c r="D46" s="4"/>
      <c r="E46" s="10"/>
      <c r="F46" s="10"/>
      <c r="G46" s="10"/>
      <c r="H46" s="10"/>
    </row>
    <row r="47" spans="2:8" ht="12.75">
      <c r="B47" s="4"/>
      <c r="C47" s="10"/>
      <c r="D47" s="4"/>
      <c r="E47" s="10"/>
      <c r="F47" s="10"/>
      <c r="G47" s="10"/>
      <c r="H47" s="10"/>
    </row>
    <row r="48" spans="2:8" ht="15.75">
      <c r="B48" s="13" t="s">
        <v>212</v>
      </c>
      <c r="C48" s="10"/>
      <c r="D48" s="4"/>
      <c r="E48" s="10"/>
      <c r="F48" s="10"/>
      <c r="G48" s="10"/>
      <c r="H48" s="10"/>
    </row>
    <row r="49" spans="2:8" ht="12.75">
      <c r="B49" s="365"/>
      <c r="C49" s="365"/>
      <c r="D49" s="365"/>
      <c r="E49" s="365"/>
      <c r="F49" s="365"/>
      <c r="G49" s="365"/>
      <c r="H49" s="365"/>
    </row>
    <row r="50" spans="2:8" ht="12.75" customHeight="1">
      <c r="B50" s="356" t="s">
        <v>213</v>
      </c>
      <c r="C50" s="356"/>
      <c r="D50" s="356"/>
      <c r="E50" s="356"/>
      <c r="F50" s="356"/>
      <c r="G50" s="356"/>
      <c r="H50" s="356"/>
    </row>
    <row r="51" spans="2:8" ht="67.5" customHeight="1">
      <c r="B51" s="353" t="s">
        <v>214</v>
      </c>
      <c r="C51" s="353"/>
      <c r="D51" s="353"/>
      <c r="E51" s="353"/>
      <c r="F51" s="353"/>
      <c r="G51" s="353"/>
      <c r="H51" s="353"/>
    </row>
    <row r="52" spans="2:8" ht="12.75">
      <c r="B52" s="4"/>
      <c r="C52" s="10"/>
      <c r="D52" s="4"/>
      <c r="E52" s="10"/>
      <c r="F52" s="10"/>
      <c r="G52" s="10"/>
      <c r="H52" s="10"/>
    </row>
    <row r="53" spans="2:8" ht="15.75">
      <c r="B53" s="13" t="s">
        <v>215</v>
      </c>
      <c r="C53" s="10"/>
      <c r="D53" s="4"/>
      <c r="E53" s="10"/>
      <c r="F53" s="10"/>
      <c r="G53" s="10"/>
      <c r="H53" s="10"/>
    </row>
    <row r="54" spans="2:8" ht="12.75">
      <c r="B54" s="4"/>
      <c r="C54" s="10"/>
      <c r="D54" s="4"/>
      <c r="E54" s="10"/>
      <c r="F54" s="10"/>
      <c r="G54" s="10"/>
      <c r="H54" s="10"/>
    </row>
    <row r="55" spans="2:8" ht="52.5" customHeight="1">
      <c r="B55" s="353" t="s">
        <v>216</v>
      </c>
      <c r="C55" s="353"/>
      <c r="D55" s="353"/>
      <c r="E55" s="353"/>
      <c r="F55" s="353"/>
      <c r="G55" s="353"/>
      <c r="H55" s="353"/>
    </row>
    <row r="56" spans="2:8" ht="82.5" customHeight="1">
      <c r="B56" s="353" t="s">
        <v>217</v>
      </c>
      <c r="C56" s="353"/>
      <c r="D56" s="353"/>
      <c r="E56" s="353"/>
      <c r="F56" s="353"/>
      <c r="G56" s="353"/>
      <c r="H56" s="353"/>
    </row>
    <row r="60" spans="2:10" s="14" customFormat="1" ht="15.75">
      <c r="B60" s="15" t="s">
        <v>38</v>
      </c>
      <c r="C60" s="8"/>
      <c r="D60" s="16"/>
      <c r="E60" s="8"/>
      <c r="F60" s="8"/>
      <c r="G60" s="8"/>
      <c r="H60" s="17"/>
      <c r="I60" s="14" t="s">
        <v>218</v>
      </c>
      <c r="J60" s="14">
        <v>11</v>
      </c>
    </row>
    <row r="61" spans="2:10" s="14" customFormat="1" ht="12.75">
      <c r="B61" s="16"/>
      <c r="C61" s="8"/>
      <c r="D61" s="16"/>
      <c r="E61" s="8"/>
      <c r="F61" s="8"/>
      <c r="G61" s="8"/>
      <c r="H61" s="8"/>
      <c r="I61" s="14" t="s">
        <v>239</v>
      </c>
      <c r="J61" s="14">
        <v>20</v>
      </c>
    </row>
    <row r="62" spans="2:8" s="14" customFormat="1" ht="15">
      <c r="B62" s="18" t="s">
        <v>39</v>
      </c>
      <c r="C62" s="8"/>
      <c r="D62" s="16"/>
      <c r="E62" s="8"/>
      <c r="F62" s="8"/>
      <c r="G62" s="8"/>
      <c r="H62" s="8"/>
    </row>
    <row r="63" spans="2:8" s="14" customFormat="1" ht="15">
      <c r="B63" s="18" t="s">
        <v>40</v>
      </c>
      <c r="C63" s="8"/>
      <c r="D63" s="16"/>
      <c r="E63" s="8"/>
      <c r="F63" s="8"/>
      <c r="G63" s="8"/>
      <c r="H63" s="8"/>
    </row>
    <row r="64" spans="2:8" s="14" customFormat="1" ht="15">
      <c r="B64" s="18" t="s">
        <v>41</v>
      </c>
      <c r="C64" s="8"/>
      <c r="D64" s="16"/>
      <c r="E64" s="8"/>
      <c r="F64" s="8"/>
      <c r="G64" s="8"/>
      <c r="H64" s="8"/>
    </row>
    <row r="65" spans="2:8" s="14" customFormat="1" ht="15">
      <c r="B65" s="18" t="s">
        <v>42</v>
      </c>
      <c r="C65" s="8"/>
      <c r="D65" s="16"/>
      <c r="E65" s="8"/>
      <c r="F65" s="8"/>
      <c r="G65" s="8"/>
      <c r="H65" s="8"/>
    </row>
    <row r="66" spans="2:8" s="14" customFormat="1" ht="15">
      <c r="B66" s="19" t="s">
        <v>234</v>
      </c>
      <c r="C66" s="20">
        <v>648</v>
      </c>
      <c r="D66" s="18"/>
      <c r="E66" s="21"/>
      <c r="F66" s="8"/>
      <c r="G66" s="8"/>
      <c r="H66" s="21">
        <f>C66*E66</f>
        <v>0</v>
      </c>
    </row>
    <row r="67" spans="2:8" s="14" customFormat="1" ht="15">
      <c r="B67" s="19" t="s">
        <v>235</v>
      </c>
      <c r="C67" s="20">
        <v>30</v>
      </c>
      <c r="D67" s="18"/>
      <c r="E67" s="21"/>
      <c r="F67" s="8"/>
      <c r="G67" s="8"/>
      <c r="H67" s="21">
        <f>C67*E67</f>
        <v>0</v>
      </c>
    </row>
    <row r="68" spans="2:8" s="14" customFormat="1" ht="15.75">
      <c r="B68" s="22" t="s">
        <v>230</v>
      </c>
      <c r="C68" s="23">
        <f>SUM(C66:C67)</f>
        <v>678</v>
      </c>
      <c r="D68" s="18"/>
      <c r="E68" s="8"/>
      <c r="F68" s="8"/>
      <c r="G68" s="8"/>
      <c r="H68" s="8"/>
    </row>
    <row r="69" spans="2:8" s="14" customFormat="1" ht="15">
      <c r="B69" s="16"/>
      <c r="C69" s="23"/>
      <c r="D69" s="16"/>
      <c r="E69" s="8"/>
      <c r="F69" s="8"/>
      <c r="G69" s="8"/>
      <c r="H69" s="8"/>
    </row>
    <row r="70" spans="2:8" s="14" customFormat="1" ht="15">
      <c r="B70" s="18" t="s">
        <v>43</v>
      </c>
      <c r="C70" s="23"/>
      <c r="D70" s="16"/>
      <c r="E70" s="8"/>
      <c r="F70" s="8"/>
      <c r="G70" s="8"/>
      <c r="H70" s="8"/>
    </row>
    <row r="71" spans="2:8" s="14" customFormat="1" ht="15">
      <c r="B71" s="18" t="s">
        <v>44</v>
      </c>
      <c r="C71" s="23"/>
      <c r="D71" s="16"/>
      <c r="E71" s="8"/>
      <c r="F71" s="8"/>
      <c r="G71" s="8"/>
      <c r="H71" s="8"/>
    </row>
    <row r="72" spans="2:8" s="14" customFormat="1" ht="15">
      <c r="B72" s="18" t="s">
        <v>219</v>
      </c>
      <c r="C72" s="23"/>
      <c r="D72" s="16"/>
      <c r="E72" s="8"/>
      <c r="F72" s="8"/>
      <c r="G72" s="8"/>
      <c r="H72" s="8"/>
    </row>
    <row r="73" spans="2:8" s="14" customFormat="1" ht="15">
      <c r="B73" s="18" t="s">
        <v>220</v>
      </c>
      <c r="C73" s="23"/>
      <c r="D73" s="16"/>
      <c r="E73" s="8"/>
      <c r="F73" s="8"/>
      <c r="G73" s="8"/>
      <c r="H73" s="8"/>
    </row>
    <row r="74" spans="2:8" s="14" customFormat="1" ht="15">
      <c r="B74" s="18" t="s">
        <v>45</v>
      </c>
      <c r="C74" s="23"/>
      <c r="D74" s="16"/>
      <c r="E74" s="8"/>
      <c r="F74" s="8"/>
      <c r="G74" s="8"/>
      <c r="H74" s="8"/>
    </row>
    <row r="75" spans="2:8" s="14" customFormat="1" ht="15">
      <c r="B75" s="18" t="s">
        <v>304</v>
      </c>
      <c r="C75" s="23"/>
      <c r="D75" s="16"/>
      <c r="E75" s="8"/>
      <c r="F75" s="8"/>
      <c r="G75" s="8"/>
      <c r="H75" s="8"/>
    </row>
    <row r="76" spans="2:8" s="14" customFormat="1" ht="15">
      <c r="B76" s="18" t="s">
        <v>46</v>
      </c>
      <c r="C76" s="23"/>
      <c r="D76" s="16"/>
      <c r="E76" s="8"/>
      <c r="F76" s="8"/>
      <c r="G76" s="8"/>
      <c r="H76" s="8"/>
    </row>
    <row r="77" spans="2:8" s="14" customFormat="1" ht="15">
      <c r="B77" s="19" t="s">
        <v>12</v>
      </c>
      <c r="C77" s="23">
        <f>J60*2*2+SUM(C66:C67)*1.2</f>
        <v>857.6</v>
      </c>
      <c r="D77" s="18"/>
      <c r="E77" s="21"/>
      <c r="F77" s="8"/>
      <c r="G77" s="8"/>
      <c r="H77" s="21">
        <f>C77*E77</f>
        <v>0</v>
      </c>
    </row>
    <row r="78" spans="2:8" s="14" customFormat="1" ht="15">
      <c r="B78" s="16"/>
      <c r="C78" s="23"/>
      <c r="D78" s="16"/>
      <c r="E78" s="8"/>
      <c r="F78" s="8"/>
      <c r="G78" s="8"/>
      <c r="H78" s="8"/>
    </row>
    <row r="79" spans="2:8" s="14" customFormat="1" ht="15">
      <c r="B79" s="18" t="s">
        <v>191</v>
      </c>
      <c r="C79" s="23"/>
      <c r="D79" s="16"/>
      <c r="E79" s="8"/>
      <c r="F79" s="8"/>
      <c r="G79" s="8"/>
      <c r="H79" s="8"/>
    </row>
    <row r="80" spans="2:8" s="14" customFormat="1" ht="15">
      <c r="B80" s="18" t="s">
        <v>47</v>
      </c>
      <c r="C80" s="23"/>
      <c r="D80" s="16"/>
      <c r="E80" s="8"/>
      <c r="F80" s="8"/>
      <c r="G80" s="8"/>
      <c r="H80" s="8"/>
    </row>
    <row r="81" spans="2:8" ht="15">
      <c r="B81" s="19" t="s">
        <v>36</v>
      </c>
      <c r="C81" s="23">
        <f>C68</f>
        <v>678</v>
      </c>
      <c r="E81" s="21"/>
      <c r="H81" s="21">
        <f>C81*E81</f>
        <v>0</v>
      </c>
    </row>
    <row r="82" ht="15">
      <c r="C82" s="23"/>
    </row>
    <row r="83" spans="2:3" ht="15">
      <c r="B83" s="18" t="s">
        <v>192</v>
      </c>
      <c r="C83" s="23"/>
    </row>
    <row r="84" spans="2:3" ht="15">
      <c r="B84" s="18" t="s">
        <v>49</v>
      </c>
      <c r="C84" s="23"/>
    </row>
    <row r="85" spans="2:3" ht="15">
      <c r="B85" s="18" t="s">
        <v>50</v>
      </c>
      <c r="C85" s="23"/>
    </row>
    <row r="86" spans="2:3" ht="15">
      <c r="B86" s="18" t="s">
        <v>51</v>
      </c>
      <c r="C86" s="23"/>
    </row>
    <row r="87" spans="2:3" ht="15">
      <c r="B87" s="18" t="s">
        <v>52</v>
      </c>
      <c r="C87" s="23"/>
    </row>
    <row r="88" spans="2:3" ht="15">
      <c r="B88" s="18" t="s">
        <v>53</v>
      </c>
      <c r="C88" s="23"/>
    </row>
    <row r="89" spans="2:8" s="14" customFormat="1" ht="15">
      <c r="B89" s="18" t="s">
        <v>54</v>
      </c>
      <c r="C89" s="23"/>
      <c r="D89" s="16"/>
      <c r="E89" s="8"/>
      <c r="F89" s="8"/>
      <c r="G89" s="8"/>
      <c r="H89" s="8"/>
    </row>
    <row r="90" spans="2:8" ht="15">
      <c r="B90" s="19" t="s">
        <v>36</v>
      </c>
      <c r="C90" s="23">
        <f>(J60*2+SUM(C66:C67)+1)*2</f>
        <v>1402</v>
      </c>
      <c r="E90" s="21"/>
      <c r="H90" s="21">
        <f>C90*E90</f>
        <v>0</v>
      </c>
    </row>
    <row r="92" spans="2:8" ht="15">
      <c r="B92" s="18" t="s">
        <v>193</v>
      </c>
      <c r="D92" s="24"/>
      <c r="E92" s="25"/>
      <c r="F92" s="25"/>
      <c r="G92" s="25"/>
      <c r="H92" s="25"/>
    </row>
    <row r="93" spans="2:8" ht="15">
      <c r="B93" s="18" t="s">
        <v>152</v>
      </c>
      <c r="D93" s="24"/>
      <c r="E93" s="25"/>
      <c r="F93" s="25"/>
      <c r="G93" s="25"/>
      <c r="H93" s="25"/>
    </row>
    <row r="94" spans="2:8" ht="15">
      <c r="B94" s="18" t="s">
        <v>166</v>
      </c>
      <c r="D94" s="24"/>
      <c r="E94" s="25"/>
      <c r="F94" s="25"/>
      <c r="G94" s="25"/>
      <c r="H94" s="25"/>
    </row>
    <row r="95" spans="2:8" ht="15">
      <c r="B95" s="18" t="s">
        <v>153</v>
      </c>
      <c r="D95" s="24"/>
      <c r="E95" s="25"/>
      <c r="F95" s="25"/>
      <c r="G95" s="25"/>
      <c r="H95" s="25"/>
    </row>
    <row r="96" spans="2:8" ht="15">
      <c r="B96" s="18" t="s">
        <v>154</v>
      </c>
      <c r="D96" s="24"/>
      <c r="E96" s="25"/>
      <c r="F96" s="25"/>
      <c r="G96" s="25"/>
      <c r="H96" s="25"/>
    </row>
    <row r="97" spans="2:8" ht="15">
      <c r="B97" s="18" t="s">
        <v>155</v>
      </c>
      <c r="D97" s="24"/>
      <c r="E97" s="25"/>
      <c r="F97" s="25"/>
      <c r="G97" s="25"/>
      <c r="H97" s="25"/>
    </row>
    <row r="98" spans="2:8" ht="15">
      <c r="B98" s="18" t="s">
        <v>164</v>
      </c>
      <c r="D98" s="24"/>
      <c r="E98" s="25"/>
      <c r="F98" s="25"/>
      <c r="G98" s="25"/>
      <c r="H98" s="25"/>
    </row>
    <row r="99" spans="2:8" ht="15">
      <c r="B99" s="18" t="s">
        <v>156</v>
      </c>
      <c r="D99" s="24"/>
      <c r="E99" s="25"/>
      <c r="F99" s="25"/>
      <c r="G99" s="25"/>
      <c r="H99" s="25"/>
    </row>
    <row r="100" spans="2:8" ht="15">
      <c r="B100" s="18" t="s">
        <v>165</v>
      </c>
      <c r="D100" s="24"/>
      <c r="E100" s="25"/>
      <c r="F100" s="25"/>
      <c r="G100" s="25"/>
      <c r="H100" s="25"/>
    </row>
    <row r="101" spans="2:8" ht="15">
      <c r="B101" s="19" t="s">
        <v>48</v>
      </c>
      <c r="C101" s="23">
        <v>1</v>
      </c>
      <c r="D101" s="24"/>
      <c r="E101" s="21"/>
      <c r="F101" s="25"/>
      <c r="G101" s="25"/>
      <c r="H101" s="21">
        <f>C101*E101</f>
        <v>0</v>
      </c>
    </row>
    <row r="102" spans="2:8" ht="15">
      <c r="B102" s="26"/>
      <c r="C102" s="27"/>
      <c r="D102" s="24"/>
      <c r="E102" s="25"/>
      <c r="F102" s="25"/>
      <c r="G102" s="25"/>
      <c r="H102" s="25"/>
    </row>
    <row r="103" spans="2:8" ht="15">
      <c r="B103" s="18" t="s">
        <v>194</v>
      </c>
      <c r="C103" s="23"/>
      <c r="D103" s="24"/>
      <c r="E103" s="25"/>
      <c r="F103" s="25"/>
      <c r="G103" s="25"/>
      <c r="H103" s="25"/>
    </row>
    <row r="104" spans="2:8" ht="15">
      <c r="B104" s="18" t="s">
        <v>157</v>
      </c>
      <c r="C104" s="23"/>
      <c r="D104" s="24"/>
      <c r="E104" s="25"/>
      <c r="F104" s="25"/>
      <c r="G104" s="25"/>
      <c r="H104" s="25"/>
    </row>
    <row r="105" spans="2:8" ht="15">
      <c r="B105" s="18" t="s">
        <v>158</v>
      </c>
      <c r="C105" s="23"/>
      <c r="D105" s="24"/>
      <c r="E105" s="25"/>
      <c r="F105" s="25"/>
      <c r="G105" s="25"/>
      <c r="H105" s="25"/>
    </row>
    <row r="106" spans="2:8" ht="15">
      <c r="B106" s="18" t="s">
        <v>159</v>
      </c>
      <c r="C106" s="23"/>
      <c r="D106" s="24"/>
      <c r="E106" s="25"/>
      <c r="F106" s="25"/>
      <c r="G106" s="25"/>
      <c r="H106" s="25"/>
    </row>
    <row r="107" spans="2:8" ht="15">
      <c r="B107" s="18" t="s">
        <v>221</v>
      </c>
      <c r="C107" s="23"/>
      <c r="D107" s="24"/>
      <c r="E107" s="25"/>
      <c r="F107" s="25"/>
      <c r="G107" s="25"/>
      <c r="H107" s="25"/>
    </row>
    <row r="108" spans="2:8" ht="15">
      <c r="B108" s="19" t="s">
        <v>48</v>
      </c>
      <c r="C108" s="23">
        <v>1</v>
      </c>
      <c r="D108" s="24"/>
      <c r="E108" s="21"/>
      <c r="F108" s="25"/>
      <c r="G108" s="25"/>
      <c r="H108" s="21">
        <f>C108*E108</f>
        <v>0</v>
      </c>
    </row>
    <row r="109" spans="2:8" ht="12.75">
      <c r="B109" s="24"/>
      <c r="C109" s="25"/>
      <c r="D109" s="24"/>
      <c r="E109" s="25"/>
      <c r="F109" s="25"/>
      <c r="G109" s="25"/>
      <c r="H109" s="25"/>
    </row>
    <row r="110" spans="2:8" ht="15.75">
      <c r="B110" s="28" t="s">
        <v>38</v>
      </c>
      <c r="C110" s="29"/>
      <c r="D110" s="30"/>
      <c r="E110" s="31" t="s">
        <v>13</v>
      </c>
      <c r="F110" s="32"/>
      <c r="G110" s="32"/>
      <c r="H110" s="33">
        <f>SUM(H62:H109)</f>
        <v>0</v>
      </c>
    </row>
    <row r="111" spans="2:8" ht="12" customHeight="1">
      <c r="B111" s="15"/>
      <c r="E111" s="34"/>
      <c r="F111" s="23"/>
      <c r="G111" s="23"/>
      <c r="H111" s="34"/>
    </row>
    <row r="112" ht="15.75">
      <c r="B112" s="15" t="s">
        <v>16</v>
      </c>
    </row>
    <row r="114" ht="15">
      <c r="B114" s="18" t="s">
        <v>222</v>
      </c>
    </row>
    <row r="115" ht="15">
      <c r="B115" s="18" t="s">
        <v>236</v>
      </c>
    </row>
    <row r="116" ht="15">
      <c r="B116" s="18" t="s">
        <v>237</v>
      </c>
    </row>
    <row r="117" ht="15">
      <c r="B117" s="18" t="s">
        <v>238</v>
      </c>
    </row>
    <row r="118" spans="2:8" ht="15">
      <c r="B118" s="18" t="s">
        <v>223</v>
      </c>
      <c r="D118" s="24"/>
      <c r="E118" s="25"/>
      <c r="F118" s="25"/>
      <c r="G118" s="25"/>
      <c r="H118" s="25"/>
    </row>
    <row r="119" ht="15">
      <c r="B119" s="18" t="s">
        <v>224</v>
      </c>
    </row>
    <row r="120" ht="15">
      <c r="B120" s="18" t="s">
        <v>55</v>
      </c>
    </row>
    <row r="121" ht="15">
      <c r="B121" s="18" t="s">
        <v>56</v>
      </c>
    </row>
    <row r="122" ht="15">
      <c r="B122" s="18" t="s">
        <v>57</v>
      </c>
    </row>
    <row r="123" ht="15">
      <c r="B123" s="18" t="s">
        <v>225</v>
      </c>
    </row>
    <row r="124" ht="15">
      <c r="B124" s="18" t="s">
        <v>226</v>
      </c>
    </row>
    <row r="125" ht="15">
      <c r="B125" s="18" t="s">
        <v>176</v>
      </c>
    </row>
    <row r="126" spans="2:8" ht="15">
      <c r="B126" s="19" t="s">
        <v>227</v>
      </c>
      <c r="C126" s="23">
        <f>0.95*C128</f>
        <v>805.89792</v>
      </c>
      <c r="D126" s="35"/>
      <c r="E126" s="21"/>
      <c r="H126" s="21">
        <f>C126*E126</f>
        <v>0</v>
      </c>
    </row>
    <row r="127" spans="2:8" ht="15">
      <c r="B127" s="19" t="s">
        <v>228</v>
      </c>
      <c r="C127" s="20">
        <f>0.05*C128</f>
        <v>42.41568000000001</v>
      </c>
      <c r="D127" s="35"/>
      <c r="E127" s="21"/>
      <c r="H127" s="21">
        <f>C127*E127</f>
        <v>0</v>
      </c>
    </row>
    <row r="128" spans="2:4" ht="15">
      <c r="B128" s="19" t="s">
        <v>14</v>
      </c>
      <c r="C128" s="23">
        <f>(C68*1.36)*0.8*1.15</f>
        <v>848.3136000000001</v>
      </c>
      <c r="D128" s="35"/>
    </row>
    <row r="130" ht="15">
      <c r="B130" s="18" t="s">
        <v>58</v>
      </c>
    </row>
    <row r="131" ht="15">
      <c r="B131" s="18" t="s">
        <v>59</v>
      </c>
    </row>
    <row r="132" ht="15">
      <c r="B132" s="18" t="s">
        <v>240</v>
      </c>
    </row>
    <row r="133" ht="15">
      <c r="B133" s="18" t="s">
        <v>60</v>
      </c>
    </row>
    <row r="134" ht="15">
      <c r="B134" s="18" t="s">
        <v>177</v>
      </c>
    </row>
    <row r="135" spans="2:8" ht="15">
      <c r="B135" s="19" t="s">
        <v>15</v>
      </c>
      <c r="C135" s="23">
        <f>5.327*J60+J61*0.6*0.5*6</f>
        <v>94.59700000000001</v>
      </c>
      <c r="E135" s="21"/>
      <c r="H135" s="21">
        <f>C135*E135</f>
        <v>0</v>
      </c>
    </row>
    <row r="137" ht="15">
      <c r="B137" s="18" t="s">
        <v>61</v>
      </c>
    </row>
    <row r="138" ht="15">
      <c r="B138" s="18" t="s">
        <v>62</v>
      </c>
    </row>
    <row r="139" ht="15">
      <c r="B139" s="18" t="s">
        <v>63</v>
      </c>
    </row>
    <row r="140" ht="15">
      <c r="B140" s="18" t="s">
        <v>244</v>
      </c>
    </row>
    <row r="141" ht="15">
      <c r="B141" s="18" t="s">
        <v>243</v>
      </c>
    </row>
    <row r="142" ht="15">
      <c r="B142" s="18" t="s">
        <v>64</v>
      </c>
    </row>
    <row r="143" spans="2:8" ht="15">
      <c r="B143" s="19" t="s">
        <v>12</v>
      </c>
      <c r="C143" s="36">
        <f>C68*0.8+2.2*2.2*J60+0.5*6*J61</f>
        <v>655.64</v>
      </c>
      <c r="D143" s="37"/>
      <c r="E143" s="21"/>
      <c r="H143" s="21">
        <f>C143*E143</f>
        <v>0</v>
      </c>
    </row>
    <row r="144" ht="15">
      <c r="C144" s="23"/>
    </row>
    <row r="145" spans="2:3" ht="15">
      <c r="B145" s="18" t="s">
        <v>65</v>
      </c>
      <c r="C145" s="23"/>
    </row>
    <row r="146" spans="2:3" ht="15">
      <c r="B146" s="18" t="s">
        <v>66</v>
      </c>
      <c r="C146" s="23"/>
    </row>
    <row r="147" spans="2:8" ht="15">
      <c r="B147" s="19" t="s">
        <v>15</v>
      </c>
      <c r="C147" s="23">
        <f>C68*0.1*0.8*1.15+0.5*0.1*6*J61</f>
        <v>68.376</v>
      </c>
      <c r="E147" s="21"/>
      <c r="H147" s="21">
        <f>C147*E147</f>
        <v>0</v>
      </c>
    </row>
    <row r="149" ht="15">
      <c r="B149" s="38" t="s">
        <v>67</v>
      </c>
    </row>
    <row r="150" ht="15">
      <c r="B150" s="38" t="s">
        <v>68</v>
      </c>
    </row>
    <row r="151" ht="15">
      <c r="B151" s="38" t="s">
        <v>69</v>
      </c>
    </row>
    <row r="152" ht="15">
      <c r="B152" s="38" t="s">
        <v>70</v>
      </c>
    </row>
    <row r="153" ht="15">
      <c r="B153" s="38" t="s">
        <v>71</v>
      </c>
    </row>
    <row r="154" ht="15">
      <c r="B154" s="38" t="s">
        <v>72</v>
      </c>
    </row>
    <row r="155" spans="2:8" s="39" customFormat="1" ht="15">
      <c r="B155" s="38" t="s">
        <v>178</v>
      </c>
      <c r="C155" s="8"/>
      <c r="D155" s="16"/>
      <c r="E155" s="8"/>
      <c r="F155" s="8"/>
      <c r="G155" s="8"/>
      <c r="H155" s="8"/>
    </row>
    <row r="156" spans="2:8" s="39" customFormat="1" ht="15">
      <c r="B156" s="38" t="s">
        <v>73</v>
      </c>
      <c r="C156" s="8"/>
      <c r="D156" s="16"/>
      <c r="E156" s="8"/>
      <c r="F156" s="8"/>
      <c r="G156" s="8"/>
      <c r="H156" s="8"/>
    </row>
    <row r="157" spans="2:8" s="39" customFormat="1" ht="15">
      <c r="B157" s="38" t="s">
        <v>74</v>
      </c>
      <c r="C157" s="8"/>
      <c r="D157" s="16"/>
      <c r="E157" s="8"/>
      <c r="F157" s="8"/>
      <c r="G157" s="8"/>
      <c r="H157" s="8"/>
    </row>
    <row r="158" spans="2:8" s="39" customFormat="1" ht="15">
      <c r="B158" s="38" t="s">
        <v>75</v>
      </c>
      <c r="C158" s="8"/>
      <c r="D158" s="16"/>
      <c r="E158" s="8"/>
      <c r="F158" s="8"/>
      <c r="G158" s="8"/>
      <c r="H158" s="8"/>
    </row>
    <row r="159" spans="2:8" s="39" customFormat="1" ht="15">
      <c r="B159" s="38" t="s">
        <v>76</v>
      </c>
      <c r="C159" s="8"/>
      <c r="D159" s="16"/>
      <c r="E159" s="8"/>
      <c r="F159" s="8"/>
      <c r="G159" s="8"/>
      <c r="H159" s="8"/>
    </row>
    <row r="160" spans="2:8" s="39" customFormat="1" ht="15">
      <c r="B160" s="38" t="s">
        <v>77</v>
      </c>
      <c r="C160" s="8"/>
      <c r="D160" s="16"/>
      <c r="E160" s="8"/>
      <c r="F160" s="8"/>
      <c r="G160" s="8"/>
      <c r="H160" s="8"/>
    </row>
    <row r="161" spans="2:8" s="39" customFormat="1" ht="15">
      <c r="B161" s="38" t="s">
        <v>78</v>
      </c>
      <c r="C161" s="8"/>
      <c r="D161" s="16"/>
      <c r="E161" s="8"/>
      <c r="F161" s="8"/>
      <c r="G161" s="8"/>
      <c r="H161" s="8"/>
    </row>
    <row r="162" spans="2:8" s="39" customFormat="1" ht="15">
      <c r="B162" s="19" t="s">
        <v>15</v>
      </c>
      <c r="C162" s="23">
        <f>C68*(0.8*0.4-0.1*0.1*3.14)*1.15+0.5*0.1*6*J61</f>
        <v>231.02142000000003</v>
      </c>
      <c r="D162" s="16"/>
      <c r="E162" s="21"/>
      <c r="F162" s="8"/>
      <c r="G162" s="8"/>
      <c r="H162" s="21">
        <f>C162*E162</f>
        <v>0</v>
      </c>
    </row>
    <row r="163" spans="2:8" s="39" customFormat="1" ht="11.25" customHeight="1">
      <c r="B163" s="16"/>
      <c r="C163" s="8"/>
      <c r="D163" s="16"/>
      <c r="E163" s="8"/>
      <c r="F163" s="8"/>
      <c r="G163" s="8"/>
      <c r="H163" s="8"/>
    </row>
    <row r="164" spans="2:8" s="39" customFormat="1" ht="15">
      <c r="B164" s="18" t="s">
        <v>79</v>
      </c>
      <c r="C164" s="8"/>
      <c r="D164" s="16"/>
      <c r="E164" s="8"/>
      <c r="F164" s="8"/>
      <c r="G164" s="8"/>
      <c r="H164" s="17"/>
    </row>
    <row r="165" spans="2:8" s="39" customFormat="1" ht="15">
      <c r="B165" s="18" t="s">
        <v>80</v>
      </c>
      <c r="C165" s="8"/>
      <c r="D165" s="16"/>
      <c r="E165" s="8"/>
      <c r="F165" s="8"/>
      <c r="G165" s="8"/>
      <c r="H165" s="8"/>
    </row>
    <row r="166" ht="15">
      <c r="B166" s="18" t="s">
        <v>81</v>
      </c>
    </row>
    <row r="167" ht="15">
      <c r="B167" s="18" t="s">
        <v>180</v>
      </c>
    </row>
    <row r="168" ht="15">
      <c r="B168" s="18" t="s">
        <v>179</v>
      </c>
    </row>
    <row r="169" ht="15">
      <c r="B169" s="18" t="s">
        <v>82</v>
      </c>
    </row>
    <row r="170" ht="15">
      <c r="B170" s="18" t="s">
        <v>83</v>
      </c>
    </row>
    <row r="171" ht="15">
      <c r="B171" s="18" t="s">
        <v>84</v>
      </c>
    </row>
    <row r="172" spans="2:8" ht="15">
      <c r="B172" s="19" t="s">
        <v>15</v>
      </c>
      <c r="C172" s="23">
        <f>C68*0.53*0.8+J61*0.5*0.15*6</f>
        <v>296.47200000000004</v>
      </c>
      <c r="D172" s="35"/>
      <c r="E172" s="21"/>
      <c r="H172" s="21">
        <f>C172*E172</f>
        <v>0</v>
      </c>
    </row>
    <row r="174" ht="15">
      <c r="B174" s="18" t="s">
        <v>21</v>
      </c>
    </row>
    <row r="175" ht="15">
      <c r="B175" s="18" t="s">
        <v>85</v>
      </c>
    </row>
    <row r="176" ht="15">
      <c r="B176" s="18" t="s">
        <v>86</v>
      </c>
    </row>
    <row r="177" ht="15">
      <c r="B177" s="18" t="s">
        <v>181</v>
      </c>
    </row>
    <row r="178" ht="15">
      <c r="B178" s="18" t="s">
        <v>87</v>
      </c>
    </row>
    <row r="179" ht="15">
      <c r="B179" s="18" t="s">
        <v>88</v>
      </c>
    </row>
    <row r="180" ht="15">
      <c r="B180" s="18" t="s">
        <v>89</v>
      </c>
    </row>
    <row r="181" ht="15">
      <c r="B181" s="18" t="s">
        <v>90</v>
      </c>
    </row>
    <row r="182" ht="15">
      <c r="B182" s="18" t="s">
        <v>84</v>
      </c>
    </row>
    <row r="183" spans="2:8" ht="15">
      <c r="B183" s="19" t="s">
        <v>15</v>
      </c>
      <c r="C183" s="23">
        <f>C68*1.2*0.2*1.15+0.5*6*0.2*J61</f>
        <v>199.12800000000001</v>
      </c>
      <c r="E183" s="21"/>
      <c r="H183" s="21">
        <f>C183*E183</f>
        <v>0</v>
      </c>
    </row>
    <row r="184" ht="12.75">
      <c r="B184" s="40"/>
    </row>
    <row r="185" spans="2:8" ht="15">
      <c r="B185" s="18" t="s">
        <v>17</v>
      </c>
      <c r="C185" s="23"/>
      <c r="D185" s="18"/>
      <c r="E185" s="23"/>
      <c r="F185" s="23"/>
      <c r="G185" s="23"/>
      <c r="H185" s="23"/>
    </row>
    <row r="186" spans="2:8" ht="15">
      <c r="B186" s="18" t="s">
        <v>18</v>
      </c>
      <c r="C186" s="23"/>
      <c r="D186" s="18"/>
      <c r="E186" s="23"/>
      <c r="F186" s="23"/>
      <c r="G186" s="23"/>
      <c r="H186" s="23"/>
    </row>
    <row r="187" spans="2:8" ht="15">
      <c r="B187" s="18" t="s">
        <v>19</v>
      </c>
      <c r="C187" s="23"/>
      <c r="D187" s="18"/>
      <c r="E187" s="23"/>
      <c r="F187" s="23"/>
      <c r="G187" s="23"/>
      <c r="H187" s="23"/>
    </row>
    <row r="188" spans="2:8" ht="15">
      <c r="B188" s="18" t="s">
        <v>20</v>
      </c>
      <c r="C188" s="23"/>
      <c r="D188" s="18"/>
      <c r="E188" s="23"/>
      <c r="F188" s="23"/>
      <c r="G188" s="23"/>
      <c r="H188" s="23"/>
    </row>
    <row r="189" spans="2:8" ht="15">
      <c r="B189" s="19" t="s">
        <v>15</v>
      </c>
      <c r="C189" s="23">
        <f>C128+C135-C147-C162-C172</f>
        <v>347.04118</v>
      </c>
      <c r="D189" s="18"/>
      <c r="E189" s="21"/>
      <c r="H189" s="21">
        <f>C189*E189</f>
        <v>0</v>
      </c>
    </row>
    <row r="190" spans="2:8" ht="15">
      <c r="B190" s="18"/>
      <c r="C190" s="23"/>
      <c r="D190" s="18"/>
      <c r="E190" s="23"/>
      <c r="F190" s="23"/>
      <c r="G190" s="23"/>
      <c r="H190" s="23"/>
    </row>
    <row r="191" spans="2:8" ht="15.75">
      <c r="B191" s="28" t="s">
        <v>16</v>
      </c>
      <c r="C191" s="32"/>
      <c r="D191" s="32"/>
      <c r="E191" s="31" t="s">
        <v>13</v>
      </c>
      <c r="F191" s="32"/>
      <c r="G191" s="32"/>
      <c r="H191" s="33">
        <f>SUM(H126:H190)</f>
        <v>0</v>
      </c>
    </row>
    <row r="192" spans="2:8" ht="15.75" customHeight="1">
      <c r="B192" s="15"/>
      <c r="E192" s="34"/>
      <c r="F192" s="34"/>
      <c r="G192" s="34"/>
      <c r="H192" s="17"/>
    </row>
    <row r="193" ht="15.75" customHeight="1">
      <c r="B193" s="45" t="s">
        <v>694</v>
      </c>
    </row>
    <row r="194" ht="15.75" customHeight="1"/>
    <row r="195" ht="15.75" customHeight="1">
      <c r="B195" s="18" t="s">
        <v>7</v>
      </c>
    </row>
    <row r="196" ht="15.75" customHeight="1">
      <c r="B196" s="18" t="s">
        <v>182</v>
      </c>
    </row>
    <row r="197" ht="15.75" customHeight="1">
      <c r="B197" s="18" t="s">
        <v>93</v>
      </c>
    </row>
    <row r="198" ht="15.75" customHeight="1">
      <c r="B198" s="18" t="s">
        <v>94</v>
      </c>
    </row>
    <row r="199" ht="15.75" customHeight="1">
      <c r="B199" s="18" t="s">
        <v>95</v>
      </c>
    </row>
    <row r="200" ht="15.75" customHeight="1">
      <c r="B200" s="18" t="s">
        <v>96</v>
      </c>
    </row>
    <row r="201" spans="2:8" ht="15.75" customHeight="1">
      <c r="B201" s="19" t="s">
        <v>12</v>
      </c>
      <c r="C201" s="23">
        <f>J60*1.6*1.6</f>
        <v>28.160000000000004</v>
      </c>
      <c r="D201" s="18"/>
      <c r="E201" s="21"/>
      <c r="H201" s="21">
        <f>C201*E201</f>
        <v>0</v>
      </c>
    </row>
    <row r="202" ht="15.75" customHeight="1"/>
    <row r="203" ht="15.75" customHeight="1">
      <c r="B203" s="18" t="s">
        <v>97</v>
      </c>
    </row>
    <row r="204" ht="15.75" customHeight="1">
      <c r="B204" s="18" t="s">
        <v>167</v>
      </c>
    </row>
    <row r="205" ht="15.75" customHeight="1">
      <c r="B205" s="18" t="s">
        <v>98</v>
      </c>
    </row>
    <row r="206" ht="15.75" customHeight="1">
      <c r="B206" s="18" t="s">
        <v>183</v>
      </c>
    </row>
    <row r="207" ht="15.75" customHeight="1">
      <c r="B207" s="18" t="s">
        <v>99</v>
      </c>
    </row>
    <row r="208" ht="15.75" customHeight="1">
      <c r="B208" s="18" t="s">
        <v>100</v>
      </c>
    </row>
    <row r="209" spans="2:8" ht="15.75" customHeight="1">
      <c r="B209" s="19" t="s">
        <v>15</v>
      </c>
      <c r="C209" s="23">
        <f>2.67*J60*1.15</f>
        <v>33.775499999999994</v>
      </c>
      <c r="D209" s="18"/>
      <c r="E209" s="21"/>
      <c r="H209" s="21">
        <f>C209*E209</f>
        <v>0</v>
      </c>
    </row>
    <row r="210" ht="15.75" customHeight="1"/>
    <row r="211" ht="15.75" customHeight="1">
      <c r="B211" s="18" t="s">
        <v>101</v>
      </c>
    </row>
    <row r="212" ht="15.75" customHeight="1">
      <c r="B212" s="18" t="s">
        <v>168</v>
      </c>
    </row>
    <row r="213" ht="15.75" customHeight="1">
      <c r="B213" s="18" t="s">
        <v>102</v>
      </c>
    </row>
    <row r="214" ht="15.75" customHeight="1">
      <c r="B214" s="18" t="s">
        <v>103</v>
      </c>
    </row>
    <row r="215" ht="15.75" customHeight="1">
      <c r="B215" s="18" t="s">
        <v>104</v>
      </c>
    </row>
    <row r="216" ht="15.75" customHeight="1">
      <c r="B216" s="18" t="s">
        <v>105</v>
      </c>
    </row>
    <row r="217" ht="15.75" customHeight="1">
      <c r="B217" s="18" t="s">
        <v>106</v>
      </c>
    </row>
    <row r="218" spans="2:8" ht="15.75" customHeight="1">
      <c r="B218" s="19" t="s">
        <v>15</v>
      </c>
      <c r="C218" s="23">
        <f>J60*0.2</f>
        <v>2.2</v>
      </c>
      <c r="D218" s="18"/>
      <c r="E218" s="21"/>
      <c r="H218" s="21">
        <f>C218*E218</f>
        <v>0</v>
      </c>
    </row>
    <row r="219" ht="15.75" customHeight="1"/>
    <row r="220" ht="15.75" customHeight="1">
      <c r="B220" s="18" t="s">
        <v>107</v>
      </c>
    </row>
    <row r="221" ht="15.75" customHeight="1">
      <c r="B221" s="18" t="s">
        <v>108</v>
      </c>
    </row>
    <row r="222" ht="15.75" customHeight="1">
      <c r="B222" s="18" t="s">
        <v>169</v>
      </c>
    </row>
    <row r="223" ht="15.75" customHeight="1">
      <c r="B223" s="18" t="s">
        <v>109</v>
      </c>
    </row>
    <row r="224" ht="15.75" customHeight="1">
      <c r="B224" s="18" t="s">
        <v>110</v>
      </c>
    </row>
    <row r="225" ht="15.75" customHeight="1">
      <c r="B225" s="18" t="s">
        <v>111</v>
      </c>
    </row>
    <row r="226" ht="15.75" customHeight="1">
      <c r="B226" s="18" t="s">
        <v>112</v>
      </c>
    </row>
    <row r="227" spans="2:8" ht="15">
      <c r="B227" s="19" t="s">
        <v>15</v>
      </c>
      <c r="C227" s="23">
        <f>25*0.25</f>
        <v>6.25</v>
      </c>
      <c r="D227" s="18"/>
      <c r="E227" s="21"/>
      <c r="H227" s="21">
        <f>C227*E227</f>
        <v>0</v>
      </c>
    </row>
    <row r="229" ht="15">
      <c r="B229" s="18" t="s">
        <v>113</v>
      </c>
    </row>
    <row r="230" ht="15">
      <c r="B230" s="18" t="s">
        <v>114</v>
      </c>
    </row>
    <row r="231" ht="15">
      <c r="B231" s="18" t="s">
        <v>115</v>
      </c>
    </row>
    <row r="232" ht="15">
      <c r="B232" s="18" t="s">
        <v>116</v>
      </c>
    </row>
    <row r="233" ht="15">
      <c r="B233" s="18" t="s">
        <v>117</v>
      </c>
    </row>
    <row r="234" ht="15">
      <c r="B234" s="18" t="s">
        <v>118</v>
      </c>
    </row>
    <row r="235" ht="15">
      <c r="B235" s="18" t="s">
        <v>119</v>
      </c>
    </row>
    <row r="236" ht="15">
      <c r="B236" s="18" t="s">
        <v>120</v>
      </c>
    </row>
    <row r="237" ht="15">
      <c r="B237" s="18" t="s">
        <v>121</v>
      </c>
    </row>
    <row r="238" ht="15">
      <c r="B238" s="18" t="s">
        <v>122</v>
      </c>
    </row>
    <row r="239" spans="2:8" ht="15">
      <c r="B239" s="18" t="s">
        <v>172</v>
      </c>
      <c r="C239" s="23">
        <v>39.96</v>
      </c>
      <c r="D239" s="18"/>
      <c r="E239" s="21"/>
      <c r="H239" s="21">
        <f aca="true" t="shared" si="0" ref="H239:H244">C239*E239</f>
        <v>0</v>
      </c>
    </row>
    <row r="240" spans="2:8" ht="15">
      <c r="B240" s="18" t="s">
        <v>173</v>
      </c>
      <c r="C240" s="23">
        <v>242.35</v>
      </c>
      <c r="D240" s="18"/>
      <c r="E240" s="21"/>
      <c r="H240" s="21">
        <f t="shared" si="0"/>
        <v>0</v>
      </c>
    </row>
    <row r="241" spans="2:8" ht="15">
      <c r="B241" s="18" t="s">
        <v>174</v>
      </c>
      <c r="C241" s="23">
        <v>45.94</v>
      </c>
      <c r="D241" s="18"/>
      <c r="E241" s="21"/>
      <c r="H241" s="21">
        <f t="shared" si="0"/>
        <v>0</v>
      </c>
    </row>
    <row r="242" spans="2:8" ht="15">
      <c r="B242" s="18" t="s">
        <v>175</v>
      </c>
      <c r="C242" s="23">
        <v>99.14</v>
      </c>
      <c r="D242" s="18"/>
      <c r="E242" s="21"/>
      <c r="H242" s="21">
        <f t="shared" si="0"/>
        <v>0</v>
      </c>
    </row>
    <row r="243" spans="2:8" ht="15">
      <c r="B243" s="18" t="s">
        <v>232</v>
      </c>
      <c r="C243" s="23">
        <v>1231.56</v>
      </c>
      <c r="D243" s="18"/>
      <c r="E243" s="21"/>
      <c r="H243" s="21">
        <f t="shared" si="0"/>
        <v>0</v>
      </c>
    </row>
    <row r="244" spans="2:8" ht="15">
      <c r="B244" s="18" t="s">
        <v>233</v>
      </c>
      <c r="C244" s="23">
        <v>312.84</v>
      </c>
      <c r="D244" s="18"/>
      <c r="E244" s="21"/>
      <c r="H244" s="21">
        <f t="shared" si="0"/>
        <v>0</v>
      </c>
    </row>
    <row r="246" ht="15">
      <c r="B246" s="18" t="s">
        <v>170</v>
      </c>
    </row>
    <row r="247" ht="15">
      <c r="B247" s="18" t="s">
        <v>123</v>
      </c>
    </row>
    <row r="248" ht="15">
      <c r="B248" s="18" t="s">
        <v>124</v>
      </c>
    </row>
    <row r="249" ht="15">
      <c r="B249" s="18" t="s">
        <v>125</v>
      </c>
    </row>
    <row r="250" ht="15">
      <c r="B250" s="18" t="s">
        <v>126</v>
      </c>
    </row>
    <row r="251" ht="15">
      <c r="B251" s="18" t="s">
        <v>127</v>
      </c>
    </row>
    <row r="252" ht="15">
      <c r="B252" s="18" t="s">
        <v>128</v>
      </c>
    </row>
    <row r="253" ht="18">
      <c r="B253" s="18" t="s">
        <v>195</v>
      </c>
    </row>
    <row r="254" ht="15">
      <c r="B254" s="18" t="s">
        <v>129</v>
      </c>
    </row>
    <row r="255" spans="2:8" ht="18">
      <c r="B255" s="19" t="s">
        <v>196</v>
      </c>
      <c r="C255" s="23">
        <v>50</v>
      </c>
      <c r="D255" s="18"/>
      <c r="E255" s="21"/>
      <c r="H255" s="21">
        <f>C255*E255</f>
        <v>0</v>
      </c>
    </row>
    <row r="256" spans="2:4" ht="15">
      <c r="B256" s="19"/>
      <c r="C256" s="23"/>
      <c r="D256" s="18"/>
    </row>
    <row r="257" spans="2:4" ht="120">
      <c r="B257" s="46" t="s">
        <v>308</v>
      </c>
      <c r="C257" s="23"/>
      <c r="D257" s="18"/>
    </row>
    <row r="258" spans="2:4" ht="105">
      <c r="B258" s="46" t="s">
        <v>229</v>
      </c>
      <c r="C258" s="23"/>
      <c r="D258" s="18"/>
    </row>
    <row r="259" spans="2:11" ht="18">
      <c r="B259" s="19" t="s">
        <v>196</v>
      </c>
      <c r="C259" s="23">
        <f>C68*1.2+J60*2.2*2.2</f>
        <v>866.84</v>
      </c>
      <c r="D259" s="18"/>
      <c r="E259" s="21"/>
      <c r="H259" s="21">
        <f>C259*E259</f>
        <v>0</v>
      </c>
      <c r="K259" s="42"/>
    </row>
    <row r="261" spans="2:8" ht="15.75">
      <c r="B261" s="28" t="s">
        <v>694</v>
      </c>
      <c r="C261" s="32"/>
      <c r="D261" s="47"/>
      <c r="E261" s="31" t="s">
        <v>13</v>
      </c>
      <c r="F261" s="32"/>
      <c r="G261" s="32"/>
      <c r="H261" s="33">
        <f>SUM(H201:H260)</f>
        <v>0</v>
      </c>
    </row>
    <row r="262" ht="12.75">
      <c r="H262" s="17"/>
    </row>
    <row r="263" ht="15.75">
      <c r="B263" s="15" t="s">
        <v>695</v>
      </c>
    </row>
    <row r="265" ht="15">
      <c r="B265" s="18" t="s">
        <v>130</v>
      </c>
    </row>
    <row r="266" ht="15">
      <c r="B266" s="18" t="s">
        <v>131</v>
      </c>
    </row>
    <row r="267" ht="15">
      <c r="B267" s="18" t="s">
        <v>132</v>
      </c>
    </row>
    <row r="268" ht="15">
      <c r="B268" s="18" t="s">
        <v>0</v>
      </c>
    </row>
    <row r="269" ht="15">
      <c r="B269" s="18" t="s">
        <v>133</v>
      </c>
    </row>
    <row r="270" spans="2:8" ht="15">
      <c r="B270" s="19" t="s">
        <v>37</v>
      </c>
      <c r="C270" s="36">
        <f>J60*2</f>
        <v>22</v>
      </c>
      <c r="D270" s="19"/>
      <c r="E270" s="21"/>
      <c r="H270" s="21">
        <f>C270*E270</f>
        <v>0</v>
      </c>
    </row>
    <row r="272" ht="15">
      <c r="B272" s="18" t="s">
        <v>26</v>
      </c>
    </row>
    <row r="273" ht="15">
      <c r="B273" s="18" t="s">
        <v>134</v>
      </c>
    </row>
    <row r="274" ht="15">
      <c r="B274" s="18" t="s">
        <v>135</v>
      </c>
    </row>
    <row r="275" ht="15">
      <c r="B275" s="18" t="s">
        <v>8</v>
      </c>
    </row>
    <row r="276" ht="15">
      <c r="B276" s="18" t="s">
        <v>136</v>
      </c>
    </row>
    <row r="277" ht="15">
      <c r="B277" s="18" t="s">
        <v>9</v>
      </c>
    </row>
    <row r="278" ht="15">
      <c r="B278" s="18" t="s">
        <v>10</v>
      </c>
    </row>
    <row r="279" spans="2:8" ht="15">
      <c r="B279" s="19" t="s">
        <v>12</v>
      </c>
      <c r="C279" s="23">
        <f>1.2*1.2*J60*5</f>
        <v>79.2</v>
      </c>
      <c r="D279" s="18"/>
      <c r="E279" s="21"/>
      <c r="H279" s="21">
        <f>C279*E279</f>
        <v>0</v>
      </c>
    </row>
    <row r="281" spans="2:8" ht="15.75">
      <c r="B281" s="28" t="s">
        <v>695</v>
      </c>
      <c r="C281" s="32"/>
      <c r="D281" s="47"/>
      <c r="E281" s="31" t="s">
        <v>13</v>
      </c>
      <c r="F281" s="32"/>
      <c r="G281" s="32"/>
      <c r="H281" s="33">
        <f>SUM(H270:H280)</f>
        <v>0</v>
      </c>
    </row>
    <row r="282" ht="12.75">
      <c r="H282" s="48"/>
    </row>
    <row r="283" ht="16.5">
      <c r="B283" s="49" t="s">
        <v>696</v>
      </c>
    </row>
    <row r="284" ht="8.25" customHeight="1"/>
    <row r="285" ht="16.5">
      <c r="B285" s="50" t="s">
        <v>184</v>
      </c>
    </row>
    <row r="286" ht="16.5">
      <c r="B286" s="50" t="s">
        <v>1</v>
      </c>
    </row>
    <row r="287" ht="16.5">
      <c r="B287" s="50" t="s">
        <v>137</v>
      </c>
    </row>
    <row r="288" ht="16.5">
      <c r="B288" s="50" t="s">
        <v>138</v>
      </c>
    </row>
    <row r="289" ht="16.5">
      <c r="B289" s="50" t="s">
        <v>2</v>
      </c>
    </row>
    <row r="290" ht="16.5">
      <c r="B290" s="50" t="s">
        <v>3</v>
      </c>
    </row>
    <row r="291" ht="16.5">
      <c r="B291" s="50" t="s">
        <v>4</v>
      </c>
    </row>
    <row r="292" ht="16.5">
      <c r="B292" s="50" t="s">
        <v>139</v>
      </c>
    </row>
    <row r="293" ht="16.5">
      <c r="B293" s="50" t="s">
        <v>241</v>
      </c>
    </row>
    <row r="294" spans="2:8" s="14" customFormat="1" ht="15.75" customHeight="1">
      <c r="B294" s="51" t="s">
        <v>36</v>
      </c>
      <c r="C294" s="52">
        <v>20</v>
      </c>
      <c r="D294" s="51"/>
      <c r="E294" s="21"/>
      <c r="F294" s="8"/>
      <c r="G294" s="8"/>
      <c r="H294" s="21">
        <f>C294*E294</f>
        <v>0</v>
      </c>
    </row>
    <row r="295" spans="2:8" s="14" customFormat="1" ht="10.5" customHeight="1">
      <c r="B295" s="16"/>
      <c r="C295" s="8"/>
      <c r="D295" s="16"/>
      <c r="E295" s="8"/>
      <c r="F295" s="8"/>
      <c r="G295" s="8"/>
      <c r="H295" s="8"/>
    </row>
    <row r="296" spans="2:8" s="14" customFormat="1" ht="16.5">
      <c r="B296" s="50" t="s">
        <v>185</v>
      </c>
      <c r="C296" s="8"/>
      <c r="D296" s="16"/>
      <c r="E296" s="8"/>
      <c r="F296" s="8"/>
      <c r="G296" s="8"/>
      <c r="H296" s="8"/>
    </row>
    <row r="297" spans="2:8" s="14" customFormat="1" ht="16.5">
      <c r="B297" s="50" t="s">
        <v>140</v>
      </c>
      <c r="C297" s="8"/>
      <c r="D297" s="16"/>
      <c r="E297" s="8"/>
      <c r="F297" s="8"/>
      <c r="G297" s="8"/>
      <c r="H297" s="8"/>
    </row>
    <row r="298" spans="2:8" s="14" customFormat="1" ht="16.5">
      <c r="B298" s="50" t="s">
        <v>141</v>
      </c>
      <c r="C298" s="8"/>
      <c r="D298" s="16"/>
      <c r="E298" s="8"/>
      <c r="F298" s="8"/>
      <c r="G298" s="8"/>
      <c r="H298" s="8"/>
    </row>
    <row r="299" spans="2:8" s="14" customFormat="1" ht="16.5">
      <c r="B299" s="50" t="s">
        <v>142</v>
      </c>
      <c r="C299" s="8"/>
      <c r="D299" s="16"/>
      <c r="E299" s="8"/>
      <c r="F299" s="8"/>
      <c r="G299" s="8"/>
      <c r="H299" s="8"/>
    </row>
    <row r="300" spans="2:8" s="14" customFormat="1" ht="16.5">
      <c r="B300" s="50" t="s">
        <v>143</v>
      </c>
      <c r="C300" s="8"/>
      <c r="D300" s="16"/>
      <c r="E300" s="8"/>
      <c r="F300" s="8"/>
      <c r="G300" s="8"/>
      <c r="H300" s="8"/>
    </row>
    <row r="301" spans="2:8" s="14" customFormat="1" ht="16.5">
      <c r="B301" s="50" t="s">
        <v>34</v>
      </c>
      <c r="C301" s="8"/>
      <c r="D301" s="16"/>
      <c r="E301" s="8"/>
      <c r="F301" s="8"/>
      <c r="G301" s="8"/>
      <c r="H301" s="8"/>
    </row>
    <row r="302" spans="2:8" s="14" customFormat="1" ht="15" customHeight="1">
      <c r="B302" s="51" t="s">
        <v>36</v>
      </c>
      <c r="C302" s="52">
        <f>100</f>
        <v>100</v>
      </c>
      <c r="D302" s="51"/>
      <c r="E302" s="21"/>
      <c r="F302" s="8"/>
      <c r="G302" s="8"/>
      <c r="H302" s="21">
        <f>C302*E302</f>
        <v>0</v>
      </c>
    </row>
    <row r="303" spans="2:8" s="14" customFormat="1" ht="10.5" customHeight="1">
      <c r="B303" s="16"/>
      <c r="C303" s="8"/>
      <c r="D303" s="16"/>
      <c r="E303" s="8"/>
      <c r="F303" s="8"/>
      <c r="G303" s="8"/>
      <c r="H303" s="8"/>
    </row>
    <row r="304" spans="2:8" s="14" customFormat="1" ht="16.5">
      <c r="B304" s="50" t="s">
        <v>186</v>
      </c>
      <c r="C304" s="8"/>
      <c r="D304" s="16"/>
      <c r="E304" s="8"/>
      <c r="F304" s="8"/>
      <c r="G304" s="8"/>
      <c r="H304" s="8"/>
    </row>
    <row r="305" spans="2:8" s="14" customFormat="1" ht="16.5">
      <c r="B305" s="50" t="s">
        <v>144</v>
      </c>
      <c r="C305" s="8"/>
      <c r="D305" s="16"/>
      <c r="E305" s="8"/>
      <c r="F305" s="8"/>
      <c r="G305" s="8"/>
      <c r="H305" s="8"/>
    </row>
    <row r="306" spans="2:8" s="14" customFormat="1" ht="16.5">
      <c r="B306" s="50" t="s">
        <v>145</v>
      </c>
      <c r="C306" s="8"/>
      <c r="D306" s="16"/>
      <c r="E306" s="8"/>
      <c r="F306" s="8"/>
      <c r="G306" s="8"/>
      <c r="H306" s="8"/>
    </row>
    <row r="307" spans="2:11" ht="16.5">
      <c r="B307" s="51" t="s">
        <v>36</v>
      </c>
      <c r="C307" s="52">
        <v>25</v>
      </c>
      <c r="D307" s="51"/>
      <c r="E307" s="21"/>
      <c r="H307" s="21">
        <f>C307*E307</f>
        <v>0</v>
      </c>
      <c r="I307" s="14"/>
      <c r="J307" s="14"/>
      <c r="K307" s="14"/>
    </row>
    <row r="308" spans="9:11" ht="12.75">
      <c r="I308" s="14"/>
      <c r="J308" s="14"/>
      <c r="K308" s="14"/>
    </row>
    <row r="309" spans="2:11" ht="16.5">
      <c r="B309" s="50" t="s">
        <v>187</v>
      </c>
      <c r="I309" s="14"/>
      <c r="J309" s="14"/>
      <c r="K309" s="14"/>
    </row>
    <row r="310" spans="2:11" ht="16.5">
      <c r="B310" s="50" t="s">
        <v>144</v>
      </c>
      <c r="I310" s="14"/>
      <c r="J310" s="14"/>
      <c r="K310" s="14"/>
    </row>
    <row r="311" spans="2:11" ht="16.5">
      <c r="B311" s="50" t="s">
        <v>146</v>
      </c>
      <c r="I311" s="14"/>
      <c r="J311" s="14"/>
      <c r="K311" s="14"/>
    </row>
    <row r="312" spans="2:11" ht="16.5">
      <c r="B312" s="51" t="s">
        <v>36</v>
      </c>
      <c r="C312" s="52">
        <v>25</v>
      </c>
      <c r="D312" s="51"/>
      <c r="E312" s="21"/>
      <c r="H312" s="21">
        <f>C312*E312</f>
        <v>0</v>
      </c>
      <c r="I312" s="14"/>
      <c r="J312" s="14"/>
      <c r="K312" s="14"/>
    </row>
    <row r="313" spans="9:11" ht="12.75">
      <c r="I313" s="14"/>
      <c r="J313" s="14"/>
      <c r="K313" s="14"/>
    </row>
    <row r="314" ht="16.5">
      <c r="B314" s="50" t="s">
        <v>188</v>
      </c>
    </row>
    <row r="315" ht="16.5">
      <c r="B315" s="50" t="s">
        <v>27</v>
      </c>
    </row>
    <row r="316" spans="2:8" ht="15">
      <c r="B316" s="19" t="s">
        <v>37</v>
      </c>
      <c r="C316" s="36">
        <v>5</v>
      </c>
      <c r="D316" s="19"/>
      <c r="E316" s="21"/>
      <c r="H316" s="21">
        <f>C316*E316</f>
        <v>0</v>
      </c>
    </row>
    <row r="318" ht="16.5">
      <c r="B318" s="50" t="s">
        <v>189</v>
      </c>
    </row>
    <row r="319" ht="16.5">
      <c r="B319" s="50" t="s">
        <v>5</v>
      </c>
    </row>
    <row r="320" ht="16.5">
      <c r="B320" s="50" t="s">
        <v>11</v>
      </c>
    </row>
    <row r="321" spans="2:8" ht="15">
      <c r="B321" s="18" t="s">
        <v>28</v>
      </c>
      <c r="C321" s="23">
        <f>C68</f>
        <v>678</v>
      </c>
      <c r="D321" s="18"/>
      <c r="E321" s="21"/>
      <c r="H321" s="21">
        <f>C321*E321</f>
        <v>0</v>
      </c>
    </row>
    <row r="322" spans="2:8" ht="15">
      <c r="B322" s="53" t="s">
        <v>242</v>
      </c>
      <c r="C322" s="23">
        <f>C321</f>
        <v>678</v>
      </c>
      <c r="D322" s="18"/>
      <c r="E322" s="21"/>
      <c r="H322" s="21">
        <f>C322*E322</f>
        <v>0</v>
      </c>
    </row>
    <row r="323" spans="2:4" ht="15">
      <c r="B323" s="53"/>
      <c r="C323" s="23"/>
      <c r="D323" s="18"/>
    </row>
    <row r="324" spans="2:8" ht="16.5">
      <c r="B324" s="50" t="s">
        <v>190</v>
      </c>
      <c r="D324" s="24"/>
      <c r="E324" s="25"/>
      <c r="F324" s="25"/>
      <c r="G324" s="25"/>
      <c r="H324" s="25"/>
    </row>
    <row r="325" spans="2:8" ht="16.5">
      <c r="B325" s="50" t="s">
        <v>171</v>
      </c>
      <c r="D325" s="24"/>
      <c r="E325" s="25"/>
      <c r="F325" s="25"/>
      <c r="G325" s="25"/>
      <c r="H325" s="25"/>
    </row>
    <row r="326" spans="2:8" ht="16.5">
      <c r="B326" s="50" t="s">
        <v>160</v>
      </c>
      <c r="D326" s="24"/>
      <c r="E326" s="25"/>
      <c r="F326" s="25"/>
      <c r="G326" s="25"/>
      <c r="H326" s="25"/>
    </row>
    <row r="327" spans="2:8" ht="16.5">
      <c r="B327" s="50" t="s">
        <v>161</v>
      </c>
      <c r="D327" s="24"/>
      <c r="E327" s="25"/>
      <c r="F327" s="25"/>
      <c r="G327" s="25"/>
      <c r="H327" s="25"/>
    </row>
    <row r="328" spans="2:8" ht="16.5">
      <c r="B328" s="51" t="s">
        <v>36</v>
      </c>
      <c r="C328" s="52">
        <f>C68</f>
        <v>678</v>
      </c>
      <c r="D328" s="24"/>
      <c r="E328" s="21"/>
      <c r="F328" s="25"/>
      <c r="G328" s="25"/>
      <c r="H328" s="21">
        <f>C328*E328</f>
        <v>0</v>
      </c>
    </row>
    <row r="329" spans="2:7" ht="16.5">
      <c r="B329" s="49"/>
      <c r="C329" s="23"/>
      <c r="D329" s="18"/>
      <c r="E329" s="34"/>
      <c r="F329" s="34"/>
      <c r="G329" s="34"/>
    </row>
    <row r="330" spans="2:8" ht="16.5">
      <c r="B330" s="54" t="s">
        <v>696</v>
      </c>
      <c r="C330" s="32"/>
      <c r="D330" s="47"/>
      <c r="E330" s="31" t="s">
        <v>13</v>
      </c>
      <c r="F330" s="32"/>
      <c r="G330" s="32"/>
      <c r="H330" s="33">
        <f>SUM(H285:H329)</f>
        <v>0</v>
      </c>
    </row>
    <row r="331" spans="2:7" ht="16.5">
      <c r="B331" s="49"/>
      <c r="C331" s="23"/>
      <c r="D331" s="18"/>
      <c r="E331" s="34"/>
      <c r="F331" s="34"/>
      <c r="G331" s="34"/>
    </row>
    <row r="332" spans="2:7" ht="16.5">
      <c r="B332" s="49"/>
      <c r="C332" s="23"/>
      <c r="D332" s="18"/>
      <c r="E332" s="34"/>
      <c r="F332" s="34"/>
      <c r="G332" s="34"/>
    </row>
    <row r="333" spans="2:7" ht="16.5">
      <c r="B333" s="49"/>
      <c r="C333" s="23"/>
      <c r="D333" s="18"/>
      <c r="E333" s="34"/>
      <c r="F333" s="34"/>
      <c r="G333" s="34"/>
    </row>
    <row r="334" spans="2:7" ht="18">
      <c r="B334" s="55" t="s">
        <v>313</v>
      </c>
      <c r="C334" s="312"/>
      <c r="D334" s="311"/>
      <c r="E334" s="34"/>
      <c r="F334" s="34"/>
      <c r="G334" s="34"/>
    </row>
    <row r="335" spans="2:7" ht="16.5">
      <c r="B335" s="49"/>
      <c r="C335" s="23"/>
      <c r="D335" s="18"/>
      <c r="E335" s="34"/>
      <c r="F335" s="34"/>
      <c r="G335" s="34"/>
    </row>
    <row r="336" spans="2:7" ht="16.5">
      <c r="B336" s="49"/>
      <c r="C336" s="23"/>
      <c r="D336" s="18"/>
      <c r="E336" s="34"/>
      <c r="F336" s="34"/>
      <c r="G336" s="34"/>
    </row>
    <row r="339" ht="18">
      <c r="B339" s="57"/>
    </row>
    <row r="340" spans="2:8" ht="18">
      <c r="B340" s="58" t="s">
        <v>29</v>
      </c>
      <c r="E340" s="16"/>
      <c r="H340" s="59">
        <f>H110</f>
        <v>0</v>
      </c>
    </row>
    <row r="341" spans="2:8" ht="18">
      <c r="B341" s="57"/>
      <c r="E341" s="16"/>
      <c r="H341" s="60"/>
    </row>
    <row r="342" spans="2:8" ht="18">
      <c r="B342" s="58" t="s">
        <v>30</v>
      </c>
      <c r="E342" s="16"/>
      <c r="H342" s="59">
        <f>H191</f>
        <v>0</v>
      </c>
    </row>
    <row r="343" spans="2:8" ht="18">
      <c r="B343" s="57"/>
      <c r="E343" s="16"/>
      <c r="H343" s="60"/>
    </row>
    <row r="344" spans="2:8" ht="18">
      <c r="B344" s="58" t="s">
        <v>697</v>
      </c>
      <c r="E344" s="16"/>
      <c r="H344" s="59">
        <f>H261</f>
        <v>0</v>
      </c>
    </row>
    <row r="345" spans="2:8" ht="18">
      <c r="B345" s="57"/>
      <c r="E345" s="16"/>
      <c r="H345" s="60"/>
    </row>
    <row r="346" spans="2:8" ht="18">
      <c r="B346" s="58" t="s">
        <v>698</v>
      </c>
      <c r="E346" s="16"/>
      <c r="H346" s="59">
        <f>H281</f>
        <v>0</v>
      </c>
    </row>
    <row r="347" spans="2:8" ht="18">
      <c r="B347" s="57"/>
      <c r="E347" s="16"/>
      <c r="H347" s="60"/>
    </row>
    <row r="348" spans="2:8" ht="18">
      <c r="B348" s="58" t="s">
        <v>699</v>
      </c>
      <c r="E348" s="16"/>
      <c r="H348" s="59">
        <f>H330</f>
        <v>0</v>
      </c>
    </row>
    <row r="349" spans="2:8" ht="18">
      <c r="B349" s="57"/>
      <c r="H349" s="60"/>
    </row>
    <row r="350" spans="2:9" ht="18">
      <c r="B350" s="61" t="s">
        <v>231</v>
      </c>
      <c r="C350" s="29"/>
      <c r="D350" s="30"/>
      <c r="E350" s="30"/>
      <c r="F350" s="30"/>
      <c r="G350" s="30"/>
      <c r="H350" s="59">
        <f>SUM(H340:H348)</f>
        <v>0</v>
      </c>
      <c r="I350" s="62"/>
    </row>
    <row r="351" spans="2:9" ht="18">
      <c r="B351" s="58" t="s">
        <v>268</v>
      </c>
      <c r="H351" s="60">
        <f>0.25*H350</f>
        <v>0</v>
      </c>
      <c r="I351" s="4">
        <v>0</v>
      </c>
    </row>
    <row r="352" spans="2:8" ht="18">
      <c r="B352" s="61" t="s">
        <v>35</v>
      </c>
      <c r="C352" s="29"/>
      <c r="D352" s="30"/>
      <c r="E352" s="30"/>
      <c r="F352" s="30"/>
      <c r="G352" s="30"/>
      <c r="H352" s="59">
        <f>SUM(H350:H351)</f>
        <v>0</v>
      </c>
    </row>
    <row r="353" ht="15.75" customHeight="1"/>
    <row r="354" ht="18">
      <c r="B354" s="65" t="s">
        <v>305</v>
      </c>
    </row>
    <row r="356" spans="2:10" ht="15.75">
      <c r="B356" s="15" t="s">
        <v>38</v>
      </c>
      <c r="H356" s="17"/>
      <c r="I356" s="66" t="s">
        <v>218</v>
      </c>
      <c r="J356" s="67">
        <v>25</v>
      </c>
    </row>
    <row r="357" spans="9:10" ht="13.5" thickBot="1">
      <c r="I357" s="68" t="s">
        <v>269</v>
      </c>
      <c r="J357" s="69">
        <v>20</v>
      </c>
    </row>
    <row r="358" spans="2:10" ht="15">
      <c r="B358" s="18" t="s">
        <v>270</v>
      </c>
      <c r="I358" s="14"/>
      <c r="J358" s="14"/>
    </row>
    <row r="359" spans="2:10" ht="15">
      <c r="B359" s="18" t="s">
        <v>246</v>
      </c>
      <c r="I359" s="14"/>
      <c r="J359" s="14"/>
    </row>
    <row r="360" spans="2:10" ht="15">
      <c r="B360" s="18" t="s">
        <v>247</v>
      </c>
      <c r="I360" s="14"/>
      <c r="J360" s="14"/>
    </row>
    <row r="361" spans="2:10" ht="15">
      <c r="B361" s="18" t="s">
        <v>248</v>
      </c>
      <c r="I361" s="14"/>
      <c r="J361" s="14"/>
    </row>
    <row r="362" spans="2:10" ht="15">
      <c r="B362" s="18" t="s">
        <v>249</v>
      </c>
      <c r="I362" s="14"/>
      <c r="J362" s="14"/>
    </row>
    <row r="363" spans="2:10" ht="30">
      <c r="B363" s="70" t="s">
        <v>314</v>
      </c>
      <c r="C363" s="20">
        <v>636.05</v>
      </c>
      <c r="D363" s="18"/>
      <c r="E363" s="21"/>
      <c r="H363" s="21">
        <f>C363*E363</f>
        <v>0</v>
      </c>
      <c r="I363" s="14"/>
      <c r="J363" s="14"/>
    </row>
    <row r="364" spans="2:10" ht="15">
      <c r="B364" s="70" t="s">
        <v>315</v>
      </c>
      <c r="C364" s="20">
        <f>6*J357</f>
        <v>120</v>
      </c>
      <c r="D364" s="18"/>
      <c r="E364" s="21"/>
      <c r="H364" s="21">
        <f>C364*E364</f>
        <v>0</v>
      </c>
      <c r="I364" s="14"/>
      <c r="J364" s="14"/>
    </row>
    <row r="365" spans="2:10" ht="15.75">
      <c r="B365" s="22" t="s">
        <v>230</v>
      </c>
      <c r="C365" s="23">
        <f>SUM(C363:C364)</f>
        <v>756.05</v>
      </c>
      <c r="D365" s="18"/>
      <c r="I365" s="14"/>
      <c r="J365" s="14"/>
    </row>
    <row r="366" spans="2:10" ht="15.75">
      <c r="B366" s="22"/>
      <c r="C366" s="23"/>
      <c r="D366" s="18"/>
      <c r="I366" s="14"/>
      <c r="J366" s="14"/>
    </row>
    <row r="367" spans="2:10" ht="15">
      <c r="B367" s="18" t="s">
        <v>43</v>
      </c>
      <c r="C367" s="23"/>
      <c r="I367" s="14"/>
      <c r="J367" s="14"/>
    </row>
    <row r="368" spans="2:10" ht="15">
      <c r="B368" s="18" t="s">
        <v>44</v>
      </c>
      <c r="C368" s="23"/>
      <c r="I368" s="14"/>
      <c r="J368" s="14"/>
    </row>
    <row r="369" spans="2:10" ht="15">
      <c r="B369" s="18" t="s">
        <v>219</v>
      </c>
      <c r="C369" s="23"/>
      <c r="I369" s="14"/>
      <c r="J369" s="14"/>
    </row>
    <row r="370" spans="2:10" ht="15">
      <c r="B370" s="18" t="s">
        <v>220</v>
      </c>
      <c r="C370" s="23"/>
      <c r="I370" s="14"/>
      <c r="J370" s="14"/>
    </row>
    <row r="371" spans="2:10" ht="15">
      <c r="B371" s="18" t="s">
        <v>45</v>
      </c>
      <c r="C371" s="23"/>
      <c r="I371" s="14"/>
      <c r="J371" s="14"/>
    </row>
    <row r="372" spans="2:10" ht="15">
      <c r="B372" s="18" t="s">
        <v>304</v>
      </c>
      <c r="C372" s="23"/>
      <c r="I372" s="14"/>
      <c r="J372" s="14"/>
    </row>
    <row r="373" spans="2:10" ht="15">
      <c r="B373" s="18" t="s">
        <v>46</v>
      </c>
      <c r="C373" s="23"/>
      <c r="I373" s="14"/>
      <c r="J373" s="14"/>
    </row>
    <row r="374" spans="2:10" ht="15">
      <c r="B374" s="19" t="s">
        <v>12</v>
      </c>
      <c r="C374" s="23">
        <f>J357*1.5*1.5+C365*1.2</f>
        <v>952.2599999999999</v>
      </c>
      <c r="D374" s="18"/>
      <c r="E374" s="21"/>
      <c r="H374" s="21">
        <f>C374*E374</f>
        <v>0</v>
      </c>
      <c r="I374" s="14"/>
      <c r="J374" s="14"/>
    </row>
    <row r="375" spans="3:10" ht="15">
      <c r="C375" s="23"/>
      <c r="I375" s="14"/>
      <c r="J375" s="14"/>
    </row>
    <row r="376" spans="2:10" ht="15">
      <c r="B376" s="18" t="s">
        <v>191</v>
      </c>
      <c r="C376" s="23"/>
      <c r="I376" s="14"/>
      <c r="J376" s="14"/>
    </row>
    <row r="377" spans="2:10" ht="15">
      <c r="B377" s="18" t="s">
        <v>47</v>
      </c>
      <c r="C377" s="23"/>
      <c r="I377" s="14"/>
      <c r="J377" s="14"/>
    </row>
    <row r="378" spans="2:8" ht="15">
      <c r="B378" s="19" t="s">
        <v>271</v>
      </c>
      <c r="C378" s="8">
        <v>1</v>
      </c>
      <c r="E378" s="21"/>
      <c r="H378" s="21">
        <f>C378*E378</f>
        <v>0</v>
      </c>
    </row>
    <row r="379" ht="15">
      <c r="B379" s="19"/>
    </row>
    <row r="380" spans="2:3" ht="15">
      <c r="B380" s="18" t="s">
        <v>192</v>
      </c>
      <c r="C380" s="23"/>
    </row>
    <row r="381" spans="2:3" ht="15">
      <c r="B381" s="18" t="s">
        <v>49</v>
      </c>
      <c r="C381" s="23"/>
    </row>
    <row r="382" spans="2:3" ht="15">
      <c r="B382" s="18" t="s">
        <v>50</v>
      </c>
      <c r="C382" s="23"/>
    </row>
    <row r="383" spans="2:3" ht="15">
      <c r="B383" s="18" t="s">
        <v>51</v>
      </c>
      <c r="C383" s="23"/>
    </row>
    <row r="384" spans="2:3" ht="15">
      <c r="B384" s="18" t="s">
        <v>52</v>
      </c>
      <c r="C384" s="23"/>
    </row>
    <row r="385" spans="2:3" ht="15">
      <c r="B385" s="18" t="s">
        <v>53</v>
      </c>
      <c r="C385" s="23"/>
    </row>
    <row r="386" spans="2:3" ht="15">
      <c r="B386" s="18" t="s">
        <v>54</v>
      </c>
      <c r="C386" s="23"/>
    </row>
    <row r="387" spans="2:8" ht="15">
      <c r="B387" s="19" t="s">
        <v>36</v>
      </c>
      <c r="C387" s="23">
        <f>(J357*1*6+C365+1)*2</f>
        <v>1754.1</v>
      </c>
      <c r="E387" s="21"/>
      <c r="H387" s="21">
        <f>C387*E387</f>
        <v>0</v>
      </c>
    </row>
    <row r="389" spans="2:8" ht="15">
      <c r="B389" s="18" t="s">
        <v>193</v>
      </c>
      <c r="D389" s="24"/>
      <c r="E389" s="25"/>
      <c r="F389" s="25"/>
      <c r="G389" s="25"/>
      <c r="H389" s="25"/>
    </row>
    <row r="390" spans="2:8" ht="15">
      <c r="B390" s="18" t="s">
        <v>152</v>
      </c>
      <c r="D390" s="24"/>
      <c r="E390" s="25"/>
      <c r="F390" s="25"/>
      <c r="G390" s="25"/>
      <c r="H390" s="25"/>
    </row>
    <row r="391" spans="2:8" ht="15">
      <c r="B391" s="18" t="s">
        <v>166</v>
      </c>
      <c r="D391" s="24"/>
      <c r="E391" s="25"/>
      <c r="F391" s="25"/>
      <c r="G391" s="25"/>
      <c r="H391" s="25"/>
    </row>
    <row r="392" spans="2:8" ht="15">
      <c r="B392" s="18" t="s">
        <v>153</v>
      </c>
      <c r="D392" s="24"/>
      <c r="E392" s="25"/>
      <c r="F392" s="25"/>
      <c r="G392" s="25"/>
      <c r="H392" s="25"/>
    </row>
    <row r="393" spans="2:8" ht="15">
      <c r="B393" s="18" t="s">
        <v>154</v>
      </c>
      <c r="D393" s="24"/>
      <c r="E393" s="25"/>
      <c r="F393" s="25"/>
      <c r="G393" s="25"/>
      <c r="H393" s="25"/>
    </row>
    <row r="394" spans="2:8" ht="15">
      <c r="B394" s="18" t="s">
        <v>155</v>
      </c>
      <c r="D394" s="24"/>
      <c r="E394" s="25"/>
      <c r="F394" s="25"/>
      <c r="G394" s="25"/>
      <c r="H394" s="25"/>
    </row>
    <row r="395" spans="2:8" ht="15">
      <c r="B395" s="18" t="s">
        <v>164</v>
      </c>
      <c r="D395" s="24"/>
      <c r="E395" s="25"/>
      <c r="F395" s="25"/>
      <c r="G395" s="25"/>
      <c r="H395" s="25"/>
    </row>
    <row r="396" spans="2:8" ht="15">
      <c r="B396" s="18" t="s">
        <v>156</v>
      </c>
      <c r="D396" s="24"/>
      <c r="E396" s="25"/>
      <c r="F396" s="25"/>
      <c r="G396" s="25"/>
      <c r="H396" s="25"/>
    </row>
    <row r="397" spans="2:8" ht="15">
      <c r="B397" s="18" t="s">
        <v>165</v>
      </c>
      <c r="D397" s="24"/>
      <c r="E397" s="25"/>
      <c r="F397" s="25"/>
      <c r="G397" s="25"/>
      <c r="H397" s="25"/>
    </row>
    <row r="398" spans="2:8" ht="15">
      <c r="B398" s="19" t="s">
        <v>48</v>
      </c>
      <c r="C398" s="23">
        <v>1</v>
      </c>
      <c r="D398" s="24"/>
      <c r="E398" s="21"/>
      <c r="F398" s="25"/>
      <c r="G398" s="25"/>
      <c r="H398" s="21">
        <f>C398*E398</f>
        <v>0</v>
      </c>
    </row>
    <row r="399" spans="2:8" ht="15">
      <c r="B399" s="26"/>
      <c r="C399" s="27"/>
      <c r="D399" s="24"/>
      <c r="E399" s="25"/>
      <c r="F399" s="25"/>
      <c r="G399" s="25"/>
      <c r="H399" s="25"/>
    </row>
    <row r="400" spans="2:8" ht="15">
      <c r="B400" s="18" t="s">
        <v>194</v>
      </c>
      <c r="C400" s="23"/>
      <c r="D400" s="24"/>
      <c r="E400" s="25"/>
      <c r="F400" s="25"/>
      <c r="G400" s="25"/>
      <c r="H400" s="25"/>
    </row>
    <row r="401" spans="2:8" ht="15">
      <c r="B401" s="18" t="s">
        <v>157</v>
      </c>
      <c r="C401" s="23"/>
      <c r="D401" s="24"/>
      <c r="E401" s="25"/>
      <c r="F401" s="25"/>
      <c r="G401" s="25"/>
      <c r="H401" s="25"/>
    </row>
    <row r="402" spans="2:8" ht="15">
      <c r="B402" s="18" t="s">
        <v>158</v>
      </c>
      <c r="C402" s="23"/>
      <c r="D402" s="24"/>
      <c r="E402" s="25"/>
      <c r="F402" s="25"/>
      <c r="G402" s="25"/>
      <c r="H402" s="25"/>
    </row>
    <row r="403" spans="2:8" ht="15">
      <c r="B403" s="18" t="s">
        <v>159</v>
      </c>
      <c r="C403" s="23"/>
      <c r="D403" s="24"/>
      <c r="E403" s="25"/>
      <c r="F403" s="25"/>
      <c r="G403" s="25"/>
      <c r="H403" s="25"/>
    </row>
    <row r="404" spans="2:8" ht="15">
      <c r="B404" s="18" t="s">
        <v>221</v>
      </c>
      <c r="C404" s="23"/>
      <c r="D404" s="24"/>
      <c r="E404" s="25"/>
      <c r="F404" s="25"/>
      <c r="G404" s="25"/>
      <c r="H404" s="25"/>
    </row>
    <row r="405" spans="2:8" ht="15">
      <c r="B405" s="19" t="s">
        <v>48</v>
      </c>
      <c r="C405" s="23">
        <v>1</v>
      </c>
      <c r="D405" s="24"/>
      <c r="E405" s="21"/>
      <c r="F405" s="25"/>
      <c r="G405" s="25"/>
      <c r="H405" s="21">
        <f>C405*E405</f>
        <v>0</v>
      </c>
    </row>
    <row r="406" spans="2:8" ht="12.75">
      <c r="B406" s="24"/>
      <c r="C406" s="25"/>
      <c r="D406" s="24"/>
      <c r="E406" s="25"/>
      <c r="F406" s="25"/>
      <c r="G406" s="25"/>
      <c r="H406" s="25"/>
    </row>
    <row r="407" spans="2:8" ht="15.75">
      <c r="B407" s="28" t="s">
        <v>38</v>
      </c>
      <c r="C407" s="29"/>
      <c r="D407" s="30"/>
      <c r="E407" s="31" t="s">
        <v>13</v>
      </c>
      <c r="F407" s="32"/>
      <c r="G407" s="32"/>
      <c r="H407" s="33">
        <f>SUM(H358:H406)</f>
        <v>0</v>
      </c>
    </row>
    <row r="408" spans="2:8" ht="15.75">
      <c r="B408" s="15"/>
      <c r="E408" s="34"/>
      <c r="F408" s="23"/>
      <c r="G408" s="23"/>
      <c r="H408" s="34"/>
    </row>
    <row r="409" ht="15.75">
      <c r="B409" s="15" t="s">
        <v>16</v>
      </c>
    </row>
    <row r="411" ht="15">
      <c r="B411" s="18" t="s">
        <v>272</v>
      </c>
    </row>
    <row r="412" ht="15">
      <c r="B412" s="18" t="s">
        <v>236</v>
      </c>
    </row>
    <row r="413" ht="15">
      <c r="B413" s="18" t="s">
        <v>273</v>
      </c>
    </row>
    <row r="414" ht="15">
      <c r="B414" s="18" t="s">
        <v>238</v>
      </c>
    </row>
    <row r="415" spans="2:8" ht="15">
      <c r="B415" s="18" t="s">
        <v>223</v>
      </c>
      <c r="D415" s="24"/>
      <c r="E415" s="25"/>
      <c r="F415" s="25"/>
      <c r="G415" s="25"/>
      <c r="H415" s="25"/>
    </row>
    <row r="416" ht="15">
      <c r="B416" s="18" t="s">
        <v>224</v>
      </c>
    </row>
    <row r="417" ht="15">
      <c r="B417" s="18" t="s">
        <v>55</v>
      </c>
    </row>
    <row r="418" ht="15">
      <c r="B418" s="18" t="s">
        <v>56</v>
      </c>
    </row>
    <row r="419" ht="15">
      <c r="B419" s="18" t="s">
        <v>57</v>
      </c>
    </row>
    <row r="420" ht="15">
      <c r="B420" s="18" t="s">
        <v>225</v>
      </c>
    </row>
    <row r="421" ht="15">
      <c r="B421" s="18" t="s">
        <v>226</v>
      </c>
    </row>
    <row r="422" ht="15">
      <c r="B422" s="18" t="s">
        <v>176</v>
      </c>
    </row>
    <row r="423" spans="2:8" ht="15">
      <c r="B423" s="19" t="s">
        <v>227</v>
      </c>
      <c r="C423" s="23">
        <f>0.95*C425</f>
        <v>1057.26032</v>
      </c>
      <c r="D423" s="35"/>
      <c r="E423" s="21"/>
      <c r="H423" s="21">
        <f>C423*E423</f>
        <v>0</v>
      </c>
    </row>
    <row r="424" spans="2:8" ht="15">
      <c r="B424" s="19" t="s">
        <v>228</v>
      </c>
      <c r="C424" s="20">
        <f>0.05*C425</f>
        <v>55.64528000000001</v>
      </c>
      <c r="D424" s="35"/>
      <c r="E424" s="21"/>
      <c r="H424" s="21">
        <f>C424*E424</f>
        <v>0</v>
      </c>
    </row>
    <row r="425" spans="2:4" ht="15">
      <c r="B425" s="19" t="s">
        <v>14</v>
      </c>
      <c r="C425" s="23">
        <f>(C365*1.6)*0.8*1.15</f>
        <v>1112.9056</v>
      </c>
      <c r="D425" s="35"/>
    </row>
    <row r="427" ht="15">
      <c r="B427" s="18" t="s">
        <v>58</v>
      </c>
    </row>
    <row r="428" ht="15">
      <c r="B428" s="18" t="s">
        <v>274</v>
      </c>
    </row>
    <row r="429" ht="15">
      <c r="B429" s="18" t="s">
        <v>275</v>
      </c>
    </row>
    <row r="430" ht="15">
      <c r="B430" s="18" t="s">
        <v>60</v>
      </c>
    </row>
    <row r="431" ht="15">
      <c r="B431" s="18" t="s">
        <v>177</v>
      </c>
    </row>
    <row r="432" spans="2:8" ht="15">
      <c r="B432" s="19" t="s">
        <v>15</v>
      </c>
      <c r="C432" s="23">
        <f>0.5*1.3*1.5*J356+0.4*0.4+3.14*1.4*1.15*J357</f>
        <v>125.643</v>
      </c>
      <c r="E432" s="21"/>
      <c r="H432" s="21">
        <f>C432*E432</f>
        <v>0</v>
      </c>
    </row>
    <row r="434" ht="15">
      <c r="B434" s="18" t="s">
        <v>61</v>
      </c>
    </row>
    <row r="435" ht="15">
      <c r="B435" s="18" t="s">
        <v>62</v>
      </c>
    </row>
    <row r="436" ht="15">
      <c r="B436" s="18" t="s">
        <v>63</v>
      </c>
    </row>
    <row r="437" ht="15">
      <c r="B437" s="18" t="s">
        <v>244</v>
      </c>
    </row>
    <row r="438" ht="15">
      <c r="B438" s="18" t="s">
        <v>243</v>
      </c>
    </row>
    <row r="439" ht="15">
      <c r="B439" s="18" t="s">
        <v>64</v>
      </c>
    </row>
    <row r="440" spans="2:8" ht="15">
      <c r="B440" s="19" t="s">
        <v>12</v>
      </c>
      <c r="C440" s="36">
        <f>C365*0.8+1.1*0.3*J356</f>
        <v>613.09</v>
      </c>
      <c r="D440" s="37"/>
      <c r="E440" s="21"/>
      <c r="H440" s="21">
        <f>C440*E440</f>
        <v>0</v>
      </c>
    </row>
    <row r="441" ht="12" customHeight="1">
      <c r="C441" s="23"/>
    </row>
    <row r="442" spans="2:3" ht="15">
      <c r="B442" s="18" t="s">
        <v>65</v>
      </c>
      <c r="C442" s="23"/>
    </row>
    <row r="443" spans="2:3" ht="15">
      <c r="B443" s="18" t="s">
        <v>66</v>
      </c>
      <c r="C443" s="23"/>
    </row>
    <row r="444" spans="2:8" ht="15">
      <c r="B444" s="19" t="s">
        <v>15</v>
      </c>
      <c r="C444" s="23">
        <f>C365*0.1*0.8*1.15</f>
        <v>69.5566</v>
      </c>
      <c r="E444" s="21"/>
      <c r="H444" s="21">
        <f>C444*E444</f>
        <v>0</v>
      </c>
    </row>
    <row r="445" ht="10.5" customHeight="1"/>
    <row r="446" ht="15">
      <c r="B446" s="38" t="s">
        <v>67</v>
      </c>
    </row>
    <row r="447" ht="15">
      <c r="B447" s="38" t="s">
        <v>68</v>
      </c>
    </row>
    <row r="448" ht="15">
      <c r="B448" s="38" t="s">
        <v>69</v>
      </c>
    </row>
    <row r="449" ht="15">
      <c r="B449" s="38" t="s">
        <v>70</v>
      </c>
    </row>
    <row r="450" ht="15">
      <c r="B450" s="38" t="s">
        <v>71</v>
      </c>
    </row>
    <row r="451" ht="15">
      <c r="B451" s="38" t="s">
        <v>72</v>
      </c>
    </row>
    <row r="452" spans="2:10" ht="15">
      <c r="B452" s="38" t="s">
        <v>178</v>
      </c>
      <c r="I452" s="39"/>
      <c r="J452" s="39"/>
    </row>
    <row r="453" spans="2:10" ht="15">
      <c r="B453" s="38" t="s">
        <v>73</v>
      </c>
      <c r="I453" s="39"/>
      <c r="J453" s="39"/>
    </row>
    <row r="454" spans="2:10" ht="15">
      <c r="B454" s="38" t="s">
        <v>74</v>
      </c>
      <c r="I454" s="39"/>
      <c r="J454" s="39"/>
    </row>
    <row r="455" spans="2:10" ht="15">
      <c r="B455" s="38" t="s">
        <v>75</v>
      </c>
      <c r="I455" s="39"/>
      <c r="J455" s="39"/>
    </row>
    <row r="456" spans="2:10" ht="15">
      <c r="B456" s="38" t="s">
        <v>76</v>
      </c>
      <c r="I456" s="39"/>
      <c r="J456" s="39"/>
    </row>
    <row r="457" spans="2:10" ht="15">
      <c r="B457" s="38" t="s">
        <v>77</v>
      </c>
      <c r="I457" s="39"/>
      <c r="J457" s="39"/>
    </row>
    <row r="458" spans="2:10" ht="15">
      <c r="B458" s="38" t="s">
        <v>78</v>
      </c>
      <c r="I458" s="39"/>
      <c r="J458" s="39"/>
    </row>
    <row r="459" spans="2:10" ht="15">
      <c r="B459" s="19" t="s">
        <v>15</v>
      </c>
      <c r="C459" s="23">
        <f>C365*(0.8*0.54-0.17*0.17*3.14)*1.15</f>
        <v>296.70584970500005</v>
      </c>
      <c r="E459" s="21"/>
      <c r="H459" s="21">
        <f>C459*E459</f>
        <v>0</v>
      </c>
      <c r="I459" s="39"/>
      <c r="J459" s="39"/>
    </row>
    <row r="460" spans="9:10" ht="12.75" customHeight="1">
      <c r="I460" s="39"/>
      <c r="J460" s="39"/>
    </row>
    <row r="461" spans="2:10" ht="15">
      <c r="B461" s="18" t="s">
        <v>79</v>
      </c>
      <c r="H461" s="17"/>
      <c r="I461" s="39"/>
      <c r="J461" s="39"/>
    </row>
    <row r="462" spans="2:10" ht="15">
      <c r="B462" s="18" t="s">
        <v>80</v>
      </c>
      <c r="I462" s="39"/>
      <c r="J462" s="39"/>
    </row>
    <row r="463" ht="15">
      <c r="B463" s="18" t="s">
        <v>81</v>
      </c>
    </row>
    <row r="464" ht="15">
      <c r="B464" s="18" t="s">
        <v>180</v>
      </c>
    </row>
    <row r="465" ht="15">
      <c r="B465" s="18" t="s">
        <v>179</v>
      </c>
    </row>
    <row r="466" ht="15">
      <c r="B466" s="18" t="s">
        <v>82</v>
      </c>
    </row>
    <row r="467" ht="15">
      <c r="B467" s="18" t="s">
        <v>83</v>
      </c>
    </row>
    <row r="468" ht="15">
      <c r="B468" s="18" t="s">
        <v>84</v>
      </c>
    </row>
    <row r="469" spans="2:8" ht="15">
      <c r="B469" s="19" t="s">
        <v>15</v>
      </c>
      <c r="C469" s="23">
        <f>C365*1*0.8</f>
        <v>604.84</v>
      </c>
      <c r="D469" s="35"/>
      <c r="E469" s="21"/>
      <c r="H469" s="21">
        <f>C469*E469</f>
        <v>0</v>
      </c>
    </row>
    <row r="471" ht="15">
      <c r="B471" s="18" t="s">
        <v>21</v>
      </c>
    </row>
    <row r="472" ht="15">
      <c r="B472" s="18" t="s">
        <v>85</v>
      </c>
    </row>
    <row r="473" ht="15">
      <c r="B473" s="18" t="s">
        <v>86</v>
      </c>
    </row>
    <row r="474" ht="15">
      <c r="B474" s="18" t="s">
        <v>181</v>
      </c>
    </row>
    <row r="475" ht="15">
      <c r="B475" s="18" t="s">
        <v>87</v>
      </c>
    </row>
    <row r="476" ht="15">
      <c r="B476" s="18" t="s">
        <v>88</v>
      </c>
    </row>
    <row r="477" ht="15">
      <c r="B477" s="18" t="s">
        <v>89</v>
      </c>
    </row>
    <row r="478" ht="15">
      <c r="B478" s="18" t="s">
        <v>90</v>
      </c>
    </row>
    <row r="479" ht="15">
      <c r="B479" s="18" t="s">
        <v>84</v>
      </c>
    </row>
    <row r="480" spans="2:8" ht="15">
      <c r="B480" s="19" t="s">
        <v>15</v>
      </c>
      <c r="C480" s="23">
        <f>C365*0.8*0.2*1.15</f>
        <v>139.1132</v>
      </c>
      <c r="E480" s="21"/>
      <c r="H480" s="21">
        <f>C480*E480</f>
        <v>0</v>
      </c>
    </row>
    <row r="481" ht="12.75">
      <c r="B481" s="40"/>
    </row>
    <row r="482" spans="2:8" ht="15">
      <c r="B482" s="18" t="s">
        <v>17</v>
      </c>
      <c r="C482" s="23"/>
      <c r="D482" s="18"/>
      <c r="E482" s="23"/>
      <c r="F482" s="23"/>
      <c r="G482" s="23"/>
      <c r="H482" s="23"/>
    </row>
    <row r="483" spans="2:8" ht="15">
      <c r="B483" s="18" t="s">
        <v>18</v>
      </c>
      <c r="C483" s="23"/>
      <c r="D483" s="18"/>
      <c r="E483" s="23"/>
      <c r="F483" s="23"/>
      <c r="G483" s="23"/>
      <c r="H483" s="23"/>
    </row>
    <row r="484" spans="2:8" ht="15">
      <c r="B484" s="18" t="s">
        <v>19</v>
      </c>
      <c r="C484" s="23"/>
      <c r="D484" s="18"/>
      <c r="E484" s="23"/>
      <c r="F484" s="23"/>
      <c r="G484" s="23"/>
      <c r="H484" s="23"/>
    </row>
    <row r="485" spans="2:8" ht="15">
      <c r="B485" s="18" t="s">
        <v>20</v>
      </c>
      <c r="C485" s="23"/>
      <c r="D485" s="18"/>
      <c r="E485" s="23"/>
      <c r="F485" s="23"/>
      <c r="G485" s="23"/>
      <c r="H485" s="23"/>
    </row>
    <row r="486" spans="2:8" ht="15">
      <c r="B486" s="19" t="s">
        <v>15</v>
      </c>
      <c r="C486" s="23">
        <f>C425+C432-C444-C459-C469</f>
        <v>267.44615029500017</v>
      </c>
      <c r="D486" s="18"/>
      <c r="E486" s="21"/>
      <c r="H486" s="21">
        <f>C486*E486</f>
        <v>0</v>
      </c>
    </row>
    <row r="487" spans="2:8" ht="15">
      <c r="B487" s="18"/>
      <c r="C487" s="23"/>
      <c r="D487" s="18"/>
      <c r="E487" s="23"/>
      <c r="F487" s="23"/>
      <c r="G487" s="23"/>
      <c r="H487" s="23"/>
    </row>
    <row r="488" spans="2:8" ht="15.75">
      <c r="B488" s="28" t="s">
        <v>16</v>
      </c>
      <c r="C488" s="32"/>
      <c r="D488" s="32"/>
      <c r="E488" s="31" t="s">
        <v>13</v>
      </c>
      <c r="F488" s="32"/>
      <c r="G488" s="32"/>
      <c r="H488" s="33">
        <f>SUM(H423:H487)</f>
        <v>0</v>
      </c>
    </row>
    <row r="489" spans="2:8" ht="15">
      <c r="B489" s="18"/>
      <c r="C489" s="23"/>
      <c r="D489" s="18"/>
      <c r="E489" s="23"/>
      <c r="F489" s="23"/>
      <c r="G489" s="23"/>
      <c r="H489" s="17"/>
    </row>
    <row r="490" spans="2:8" ht="15.75">
      <c r="B490" s="15" t="s">
        <v>250</v>
      </c>
      <c r="C490" s="23"/>
      <c r="D490" s="18"/>
      <c r="E490" s="23"/>
      <c r="F490" s="23"/>
      <c r="G490" s="23"/>
      <c r="H490" s="23"/>
    </row>
    <row r="491" spans="2:8" ht="15">
      <c r="B491" s="18"/>
      <c r="C491" s="23"/>
      <c r="D491" s="18"/>
      <c r="E491" s="23"/>
      <c r="F491" s="23"/>
      <c r="G491" s="23"/>
      <c r="H491" s="23"/>
    </row>
    <row r="492" spans="2:8" s="71" customFormat="1" ht="135.75">
      <c r="B492" s="63" t="s">
        <v>310</v>
      </c>
      <c r="C492" s="72"/>
      <c r="D492" s="73"/>
      <c r="E492" s="72"/>
      <c r="F492" s="72"/>
      <c r="G492" s="72"/>
      <c r="H492" s="72"/>
    </row>
    <row r="493" spans="2:10" ht="15">
      <c r="B493" s="18" t="s">
        <v>276</v>
      </c>
      <c r="I493" s="14"/>
      <c r="J493" s="14"/>
    </row>
    <row r="494" spans="2:10" ht="15">
      <c r="B494" s="19" t="s">
        <v>277</v>
      </c>
      <c r="C494" s="23">
        <f>C363</f>
        <v>636.05</v>
      </c>
      <c r="D494" s="18"/>
      <c r="E494" s="21"/>
      <c r="H494" s="21">
        <f>C494*E494</f>
        <v>0</v>
      </c>
      <c r="I494" s="14"/>
      <c r="J494" s="14"/>
    </row>
    <row r="495" spans="2:10" ht="15">
      <c r="B495" s="19" t="s">
        <v>278</v>
      </c>
      <c r="C495" s="23">
        <f>C363</f>
        <v>636.05</v>
      </c>
      <c r="D495" s="18"/>
      <c r="E495" s="21"/>
      <c r="H495" s="21">
        <f>C495*E495</f>
        <v>0</v>
      </c>
      <c r="I495" s="14"/>
      <c r="J495" s="14"/>
    </row>
    <row r="496" spans="9:10" ht="12.75">
      <c r="I496" s="14"/>
      <c r="J496" s="14"/>
    </row>
    <row r="497" spans="2:10" ht="106.5">
      <c r="B497" s="63" t="s">
        <v>311</v>
      </c>
      <c r="I497" s="14"/>
      <c r="J497" s="14"/>
    </row>
    <row r="498" spans="2:10" ht="15">
      <c r="B498" s="18" t="s">
        <v>276</v>
      </c>
      <c r="I498" s="14"/>
      <c r="J498" s="14"/>
    </row>
    <row r="499" spans="2:8" ht="15">
      <c r="B499" s="19" t="s">
        <v>277</v>
      </c>
      <c r="C499" s="23">
        <f>C364</f>
        <v>120</v>
      </c>
      <c r="E499" s="21"/>
      <c r="H499" s="21">
        <f>C499*E499</f>
        <v>0</v>
      </c>
    </row>
    <row r="500" spans="2:8" ht="15">
      <c r="B500" s="19" t="s">
        <v>278</v>
      </c>
      <c r="C500" s="23">
        <f>C364</f>
        <v>120</v>
      </c>
      <c r="E500" s="21"/>
      <c r="H500" s="21">
        <f>C500*E500</f>
        <v>0</v>
      </c>
    </row>
    <row r="501" spans="2:3" ht="15">
      <c r="B501" s="19"/>
      <c r="C501" s="23"/>
    </row>
    <row r="502" ht="135">
      <c r="B502" s="63" t="s">
        <v>279</v>
      </c>
    </row>
    <row r="503" ht="15">
      <c r="B503" s="41" t="s">
        <v>251</v>
      </c>
    </row>
    <row r="504" spans="2:8" ht="15">
      <c r="B504" s="19" t="s">
        <v>37</v>
      </c>
      <c r="C504" s="23">
        <v>4</v>
      </c>
      <c r="E504" s="21"/>
      <c r="H504" s="21">
        <f>C504*E504</f>
        <v>0</v>
      </c>
    </row>
    <row r="505" spans="2:3" ht="15">
      <c r="B505" s="24"/>
      <c r="C505" s="23"/>
    </row>
    <row r="506" spans="2:3" ht="15">
      <c r="B506" s="18" t="s">
        <v>280</v>
      </c>
      <c r="C506" s="23"/>
    </row>
    <row r="507" spans="2:3" ht="15">
      <c r="B507" s="18" t="s">
        <v>163</v>
      </c>
      <c r="C507" s="23"/>
    </row>
    <row r="508" spans="2:3" ht="15">
      <c r="B508" s="18" t="s">
        <v>307</v>
      </c>
      <c r="C508" s="23"/>
    </row>
    <row r="509" spans="2:3" ht="15">
      <c r="B509" s="18" t="s">
        <v>306</v>
      </c>
      <c r="C509" s="23"/>
    </row>
    <row r="510" spans="2:3" ht="15">
      <c r="B510" s="18" t="s">
        <v>91</v>
      </c>
      <c r="C510" s="23"/>
    </row>
    <row r="511" spans="2:8" ht="15">
      <c r="B511" s="19" t="s">
        <v>23</v>
      </c>
      <c r="C511" s="23">
        <f>J356</f>
        <v>25</v>
      </c>
      <c r="E511" s="21"/>
      <c r="H511" s="21">
        <f>C511*E511</f>
        <v>0</v>
      </c>
    </row>
    <row r="512" spans="2:3" ht="15">
      <c r="B512" s="19"/>
      <c r="C512" s="23"/>
    </row>
    <row r="513" spans="2:3" ht="60">
      <c r="B513" s="43" t="s">
        <v>281</v>
      </c>
      <c r="C513" s="23"/>
    </row>
    <row r="514" spans="2:3" ht="15">
      <c r="B514" s="38" t="s">
        <v>252</v>
      </c>
      <c r="C514" s="23"/>
    </row>
    <row r="515" spans="2:8" ht="15">
      <c r="B515" s="19" t="s">
        <v>253</v>
      </c>
      <c r="C515" s="36">
        <f>J356*4+3*8</f>
        <v>124</v>
      </c>
      <c r="E515" s="21"/>
      <c r="H515" s="21">
        <f>C515*E515</f>
        <v>0</v>
      </c>
    </row>
    <row r="516" spans="2:3" ht="15">
      <c r="B516" s="19"/>
      <c r="C516" s="36"/>
    </row>
    <row r="517" spans="2:3" ht="69.75" customHeight="1">
      <c r="B517" s="63" t="s">
        <v>282</v>
      </c>
      <c r="C517" s="23"/>
    </row>
    <row r="518" spans="2:3" ht="15">
      <c r="B518" s="38" t="s">
        <v>252</v>
      </c>
      <c r="C518" s="23"/>
    </row>
    <row r="519" spans="2:8" ht="15">
      <c r="B519" s="19" t="s">
        <v>283</v>
      </c>
      <c r="C519" s="36">
        <f>J357</f>
        <v>20</v>
      </c>
      <c r="E519" s="21"/>
      <c r="H519" s="21">
        <f>C519*E519</f>
        <v>0</v>
      </c>
    </row>
    <row r="520" spans="2:3" ht="15">
      <c r="B520" s="19"/>
      <c r="C520" s="23"/>
    </row>
    <row r="521" spans="2:3" ht="45">
      <c r="B521" s="63" t="s">
        <v>284</v>
      </c>
      <c r="C521" s="23"/>
    </row>
    <row r="522" spans="2:3" ht="15">
      <c r="B522" s="38" t="s">
        <v>252</v>
      </c>
      <c r="C522" s="23"/>
    </row>
    <row r="523" spans="2:8" ht="15">
      <c r="B523" s="19" t="s">
        <v>36</v>
      </c>
      <c r="C523" s="36">
        <v>18</v>
      </c>
      <c r="E523" s="21"/>
      <c r="H523" s="21">
        <f>C523*E523</f>
        <v>0</v>
      </c>
    </row>
    <row r="524" spans="2:3" ht="15">
      <c r="B524" s="19"/>
      <c r="C524" s="23"/>
    </row>
    <row r="525" spans="2:3" ht="15">
      <c r="B525" s="18" t="s">
        <v>285</v>
      </c>
      <c r="C525" s="23"/>
    </row>
    <row r="526" spans="2:3" ht="15">
      <c r="B526" s="18" t="s">
        <v>286</v>
      </c>
      <c r="C526" s="23"/>
    </row>
    <row r="527" spans="2:3" ht="15">
      <c r="B527" s="18" t="s">
        <v>254</v>
      </c>
      <c r="C527" s="23"/>
    </row>
    <row r="528" spans="2:3" ht="15">
      <c r="B528" s="18" t="s">
        <v>255</v>
      </c>
      <c r="C528" s="23"/>
    </row>
    <row r="529" spans="2:3" ht="15">
      <c r="B529" s="18" t="s">
        <v>148</v>
      </c>
      <c r="C529" s="23"/>
    </row>
    <row r="530" spans="2:3" ht="15">
      <c r="B530" s="18" t="s">
        <v>149</v>
      </c>
      <c r="C530" s="23"/>
    </row>
    <row r="531" spans="2:3" ht="15">
      <c r="B531" s="18" t="s">
        <v>6</v>
      </c>
      <c r="C531" s="23"/>
    </row>
    <row r="532" spans="2:3" ht="15">
      <c r="B532" s="18" t="s">
        <v>22</v>
      </c>
      <c r="C532" s="23"/>
    </row>
    <row r="533" spans="2:8" ht="15">
      <c r="B533" s="19" t="s">
        <v>150</v>
      </c>
      <c r="C533" s="23" t="s">
        <v>37</v>
      </c>
      <c r="D533" s="74">
        <v>1</v>
      </c>
      <c r="E533" s="21"/>
      <c r="H533" s="21">
        <f>D533*E533</f>
        <v>0</v>
      </c>
    </row>
    <row r="534" spans="2:3" ht="15">
      <c r="B534" s="19"/>
      <c r="C534" s="23"/>
    </row>
    <row r="535" spans="2:8" ht="150.75">
      <c r="B535" s="46" t="s">
        <v>312</v>
      </c>
      <c r="C535" s="23"/>
      <c r="H535" s="17"/>
    </row>
    <row r="536" spans="2:8" ht="15">
      <c r="B536" s="18" t="s">
        <v>256</v>
      </c>
      <c r="C536" s="23"/>
      <c r="H536" s="17"/>
    </row>
    <row r="537" spans="2:8" ht="15">
      <c r="B537" s="18" t="s">
        <v>316</v>
      </c>
      <c r="C537" s="23"/>
      <c r="H537" s="17"/>
    </row>
    <row r="538" spans="2:8" ht="15">
      <c r="B538" s="19" t="s">
        <v>36</v>
      </c>
      <c r="C538" s="23">
        <f>C365</f>
        <v>756.05</v>
      </c>
      <c r="D538" s="18"/>
      <c r="E538" s="21"/>
      <c r="H538" s="21">
        <f>C538*E538</f>
        <v>0</v>
      </c>
    </row>
    <row r="539" spans="2:4" ht="15">
      <c r="B539" s="19"/>
      <c r="C539" s="23"/>
      <c r="D539" s="18"/>
    </row>
    <row r="540" spans="2:3" ht="15">
      <c r="B540" s="18" t="s">
        <v>287</v>
      </c>
      <c r="C540" s="23"/>
    </row>
    <row r="541" spans="2:3" ht="15">
      <c r="B541" s="18" t="s">
        <v>288</v>
      </c>
      <c r="C541" s="23"/>
    </row>
    <row r="542" spans="2:3" ht="15">
      <c r="B542" s="18" t="s">
        <v>92</v>
      </c>
      <c r="C542" s="23"/>
    </row>
    <row r="543" spans="2:3" ht="15">
      <c r="B543" s="18" t="s">
        <v>289</v>
      </c>
      <c r="C543" s="23"/>
    </row>
    <row r="544" spans="2:3" ht="15">
      <c r="B544" s="18" t="s">
        <v>290</v>
      </c>
      <c r="C544" s="23"/>
    </row>
    <row r="545" spans="2:8" ht="15">
      <c r="B545" s="19" t="s">
        <v>36</v>
      </c>
      <c r="C545" s="23">
        <f>C365</f>
        <v>756.05</v>
      </c>
      <c r="E545" s="21"/>
      <c r="H545" s="21">
        <f>C545*E545</f>
        <v>0</v>
      </c>
    </row>
    <row r="547" spans="2:8" ht="15.75">
      <c r="B547" s="28" t="s">
        <v>250</v>
      </c>
      <c r="C547" s="29"/>
      <c r="D547" s="30"/>
      <c r="E547" s="31" t="s">
        <v>13</v>
      </c>
      <c r="F547" s="32"/>
      <c r="G547" s="32"/>
      <c r="H547" s="33">
        <f>SUM(H490:H545)</f>
        <v>0</v>
      </c>
    </row>
    <row r="548" spans="2:8" ht="15.75">
      <c r="B548" s="15"/>
      <c r="E548" s="34"/>
      <c r="F548" s="34"/>
      <c r="G548" s="34"/>
      <c r="H548" s="17"/>
    </row>
    <row r="549" ht="15.75">
      <c r="B549" s="45" t="s">
        <v>24</v>
      </c>
    </row>
    <row r="551" ht="15">
      <c r="B551" s="18" t="s">
        <v>7</v>
      </c>
    </row>
    <row r="552" ht="15">
      <c r="B552" s="18" t="s">
        <v>291</v>
      </c>
    </row>
    <row r="553" ht="15">
      <c r="B553" s="18" t="s">
        <v>93</v>
      </c>
    </row>
    <row r="554" ht="15">
      <c r="B554" s="18" t="s">
        <v>94</v>
      </c>
    </row>
    <row r="555" ht="15">
      <c r="B555" s="18" t="s">
        <v>95</v>
      </c>
    </row>
    <row r="556" ht="15">
      <c r="B556" s="18" t="s">
        <v>96</v>
      </c>
    </row>
    <row r="557" spans="2:8" ht="15">
      <c r="B557" s="19" t="s">
        <v>12</v>
      </c>
      <c r="C557" s="23">
        <f>1.2*1.2*J356+1*1*J357</f>
        <v>56</v>
      </c>
      <c r="D557" s="18"/>
      <c r="E557" s="21"/>
      <c r="H557" s="21">
        <f>C557*E557</f>
        <v>0</v>
      </c>
    </row>
    <row r="559" ht="60">
      <c r="B559" s="43" t="s">
        <v>292</v>
      </c>
    </row>
    <row r="560" ht="30">
      <c r="B560" s="63" t="s">
        <v>293</v>
      </c>
    </row>
    <row r="561" ht="15">
      <c r="B561" s="18" t="s">
        <v>106</v>
      </c>
    </row>
    <row r="562" spans="2:8" ht="15">
      <c r="B562" s="19" t="s">
        <v>15</v>
      </c>
      <c r="C562" s="23">
        <f>(4*0.95*1.25*0.15+1.1*1.1*0.35-0.6*0.6*0.2)*J356*1.15</f>
        <v>30.59</v>
      </c>
      <c r="D562" s="18"/>
      <c r="E562" s="21"/>
      <c r="H562" s="21">
        <f>C562*E562</f>
        <v>0</v>
      </c>
    </row>
    <row r="563" spans="2:8" ht="15">
      <c r="B563" s="19" t="s">
        <v>294</v>
      </c>
      <c r="C563" s="23">
        <f>C562*60</f>
        <v>1835.4</v>
      </c>
      <c r="D563" s="18"/>
      <c r="E563" s="21"/>
      <c r="H563" s="21">
        <f>C563*E563</f>
        <v>0</v>
      </c>
    </row>
    <row r="564" spans="2:4" ht="15">
      <c r="B564" s="19"/>
      <c r="C564" s="23"/>
      <c r="D564" s="18"/>
    </row>
    <row r="565" spans="2:12" ht="180">
      <c r="B565" s="46" t="s">
        <v>706</v>
      </c>
      <c r="L565" s="4" t="s">
        <v>707</v>
      </c>
    </row>
    <row r="566" ht="30">
      <c r="B566" s="75" t="s">
        <v>295</v>
      </c>
    </row>
    <row r="567" ht="15">
      <c r="B567" s="18" t="s">
        <v>296</v>
      </c>
    </row>
    <row r="568" spans="2:8" ht="15">
      <c r="B568" s="19" t="s">
        <v>37</v>
      </c>
      <c r="C568" s="44">
        <f>J357</f>
        <v>20</v>
      </c>
      <c r="D568" s="18"/>
      <c r="E568" s="21"/>
      <c r="H568" s="21">
        <f>C568*E568</f>
        <v>0</v>
      </c>
    </row>
    <row r="569" ht="15">
      <c r="B569" s="19"/>
    </row>
    <row r="570" ht="135">
      <c r="B570" s="63" t="s">
        <v>297</v>
      </c>
    </row>
    <row r="571" ht="15">
      <c r="B571" s="18" t="s">
        <v>298</v>
      </c>
    </row>
    <row r="572" spans="2:8" ht="15">
      <c r="B572" s="19" t="s">
        <v>299</v>
      </c>
      <c r="C572" s="23">
        <v>1</v>
      </c>
      <c r="D572" s="18"/>
      <c r="E572" s="21"/>
      <c r="H572" s="21">
        <f>C572*E572</f>
        <v>0</v>
      </c>
    </row>
    <row r="573" spans="2:4" ht="15">
      <c r="B573" s="19"/>
      <c r="C573" s="23"/>
      <c r="D573" s="18"/>
    </row>
    <row r="574" ht="15">
      <c r="B574" s="18" t="s">
        <v>257</v>
      </c>
    </row>
    <row r="575" ht="15">
      <c r="B575" s="18" t="s">
        <v>123</v>
      </c>
    </row>
    <row r="576" ht="15">
      <c r="B576" s="18" t="s">
        <v>258</v>
      </c>
    </row>
    <row r="577" ht="15">
      <c r="B577" s="18" t="s">
        <v>259</v>
      </c>
    </row>
    <row r="578" ht="15">
      <c r="B578" s="18" t="s">
        <v>260</v>
      </c>
    </row>
    <row r="579" ht="15">
      <c r="B579" s="18" t="s">
        <v>261</v>
      </c>
    </row>
    <row r="580" ht="15">
      <c r="B580" s="18" t="s">
        <v>262</v>
      </c>
    </row>
    <row r="581" ht="15">
      <c r="B581" s="18" t="s">
        <v>263</v>
      </c>
    </row>
    <row r="582" ht="15">
      <c r="B582" s="18" t="s">
        <v>129</v>
      </c>
    </row>
    <row r="583" spans="2:8" ht="18">
      <c r="B583" s="19" t="s">
        <v>196</v>
      </c>
      <c r="C583" s="23">
        <f>3*10</f>
        <v>30</v>
      </c>
      <c r="D583" s="18"/>
      <c r="E583" s="21"/>
      <c r="H583" s="21">
        <f>C583*E583</f>
        <v>0</v>
      </c>
    </row>
    <row r="584" spans="2:4" ht="15">
      <c r="B584" s="19"/>
      <c r="C584" s="23"/>
      <c r="D584" s="18"/>
    </row>
    <row r="585" spans="2:4" ht="120">
      <c r="B585" s="64" t="s">
        <v>309</v>
      </c>
      <c r="C585" s="23"/>
      <c r="D585" s="18"/>
    </row>
    <row r="586" spans="2:4" ht="105">
      <c r="B586" s="64" t="s">
        <v>229</v>
      </c>
      <c r="C586" s="23"/>
      <c r="D586" s="18"/>
    </row>
    <row r="587" spans="2:8" ht="18">
      <c r="B587" s="19" t="s">
        <v>196</v>
      </c>
      <c r="C587" s="23">
        <f>C363*1.2+C364*1</f>
        <v>883.2599999999999</v>
      </c>
      <c r="D587" s="18"/>
      <c r="E587" s="21"/>
      <c r="H587" s="21">
        <f>C587*E587</f>
        <v>0</v>
      </c>
    </row>
    <row r="589" spans="2:8" ht="15.75">
      <c r="B589" s="28" t="s">
        <v>24</v>
      </c>
      <c r="C589" s="32"/>
      <c r="D589" s="47"/>
      <c r="E589" s="31" t="s">
        <v>13</v>
      </c>
      <c r="F589" s="32"/>
      <c r="G589" s="32"/>
      <c r="H589" s="33">
        <f>SUM(H554:H587)</f>
        <v>0</v>
      </c>
    </row>
    <row r="590" ht="12.75">
      <c r="H590" s="17"/>
    </row>
    <row r="591" ht="15.75">
      <c r="B591" s="15" t="s">
        <v>25</v>
      </c>
    </row>
    <row r="593" ht="15">
      <c r="B593" s="18" t="s">
        <v>130</v>
      </c>
    </row>
    <row r="594" ht="15">
      <c r="B594" s="18" t="s">
        <v>131</v>
      </c>
    </row>
    <row r="595" ht="15">
      <c r="B595" s="18" t="s">
        <v>264</v>
      </c>
    </row>
    <row r="596" ht="15">
      <c r="B596" s="18" t="s">
        <v>133</v>
      </c>
    </row>
    <row r="597" spans="2:8" ht="15">
      <c r="B597" s="19" t="s">
        <v>37</v>
      </c>
      <c r="C597" s="36">
        <f>J356*2+3</f>
        <v>53</v>
      </c>
      <c r="D597" s="19"/>
      <c r="E597" s="21"/>
      <c r="H597" s="21">
        <f>C597*E597</f>
        <v>0</v>
      </c>
    </row>
    <row r="599" ht="15">
      <c r="B599" s="18" t="s">
        <v>26</v>
      </c>
    </row>
    <row r="600" ht="15">
      <c r="B600" s="18" t="s">
        <v>134</v>
      </c>
    </row>
    <row r="601" ht="15">
      <c r="B601" s="18" t="s">
        <v>300</v>
      </c>
    </row>
    <row r="602" ht="15">
      <c r="B602" s="18" t="s">
        <v>8</v>
      </c>
    </row>
    <row r="603" ht="15">
      <c r="B603" s="18" t="s">
        <v>136</v>
      </c>
    </row>
    <row r="604" ht="15">
      <c r="B604" s="18" t="s">
        <v>9</v>
      </c>
    </row>
    <row r="605" ht="15">
      <c r="B605" s="18" t="s">
        <v>10</v>
      </c>
    </row>
    <row r="606" spans="2:8" ht="15">
      <c r="B606" s="19" t="s">
        <v>12</v>
      </c>
      <c r="C606" s="23">
        <f>1.25*0.8*J356*4</f>
        <v>100</v>
      </c>
      <c r="D606" s="18"/>
      <c r="E606" s="21"/>
      <c r="H606" s="21">
        <f>C606*E606</f>
        <v>0</v>
      </c>
    </row>
    <row r="608" spans="2:8" ht="15.75">
      <c r="B608" s="28" t="s">
        <v>25</v>
      </c>
      <c r="C608" s="32"/>
      <c r="D608" s="47"/>
      <c r="E608" s="31" t="s">
        <v>13</v>
      </c>
      <c r="F608" s="32"/>
      <c r="G608" s="32"/>
      <c r="H608" s="33">
        <f>SUM(H597:H607)</f>
        <v>0</v>
      </c>
    </row>
    <row r="609" ht="12.75">
      <c r="H609" s="48"/>
    </row>
    <row r="610" spans="2:10" ht="15.75">
      <c r="B610" s="15" t="s">
        <v>162</v>
      </c>
      <c r="C610" s="23"/>
      <c r="D610" s="18"/>
      <c r="E610" s="23"/>
      <c r="F610" s="23"/>
      <c r="G610" s="23"/>
      <c r="H610" s="23"/>
      <c r="I610" s="39"/>
      <c r="J610" s="39"/>
    </row>
    <row r="611" spans="2:10" ht="15.75">
      <c r="B611" s="15"/>
      <c r="C611" s="23"/>
      <c r="D611" s="18"/>
      <c r="E611" s="23"/>
      <c r="F611" s="23"/>
      <c r="G611" s="23"/>
      <c r="H611" s="23"/>
      <c r="I611" s="39"/>
      <c r="J611" s="39"/>
    </row>
    <row r="612" spans="2:10" ht="15">
      <c r="B612" s="18" t="s">
        <v>184</v>
      </c>
      <c r="C612" s="23"/>
      <c r="D612" s="18"/>
      <c r="E612" s="23"/>
      <c r="F612" s="23"/>
      <c r="G612" s="23"/>
      <c r="H612" s="23"/>
      <c r="I612" s="39"/>
      <c r="J612" s="39"/>
    </row>
    <row r="613" spans="2:10" ht="15">
      <c r="B613" s="18" t="s">
        <v>265</v>
      </c>
      <c r="C613" s="23"/>
      <c r="D613" s="18"/>
      <c r="E613" s="23"/>
      <c r="F613" s="23"/>
      <c r="G613" s="23"/>
      <c r="H613" s="23"/>
      <c r="I613" s="39"/>
      <c r="J613" s="39"/>
    </row>
    <row r="614" spans="2:10" ht="15">
      <c r="B614" s="18" t="s">
        <v>137</v>
      </c>
      <c r="C614" s="23"/>
      <c r="D614" s="18"/>
      <c r="E614" s="23"/>
      <c r="F614" s="23"/>
      <c r="G614" s="23"/>
      <c r="H614" s="23"/>
      <c r="I614" s="39"/>
      <c r="J614" s="39"/>
    </row>
    <row r="615" spans="2:10" ht="15">
      <c r="B615" s="18" t="s">
        <v>138</v>
      </c>
      <c r="C615" s="23"/>
      <c r="D615" s="18"/>
      <c r="E615" s="23"/>
      <c r="F615" s="23"/>
      <c r="G615" s="23"/>
      <c r="H615" s="23"/>
      <c r="I615" s="39"/>
      <c r="J615" s="39"/>
    </row>
    <row r="616" spans="2:10" ht="15">
      <c r="B616" s="18" t="s">
        <v>2</v>
      </c>
      <c r="C616" s="23"/>
      <c r="D616" s="18"/>
      <c r="E616" s="23"/>
      <c r="F616" s="23"/>
      <c r="G616" s="23"/>
      <c r="H616" s="23"/>
      <c r="I616" s="39"/>
      <c r="J616" s="39"/>
    </row>
    <row r="617" spans="2:10" ht="15">
      <c r="B617" s="18" t="s">
        <v>3</v>
      </c>
      <c r="C617" s="23"/>
      <c r="D617" s="18"/>
      <c r="E617" s="23"/>
      <c r="F617" s="23"/>
      <c r="G617" s="23"/>
      <c r="H617" s="23"/>
      <c r="I617" s="39"/>
      <c r="J617" s="39"/>
    </row>
    <row r="618" spans="2:10" ht="15">
      <c r="B618" s="18" t="s">
        <v>4</v>
      </c>
      <c r="C618" s="23"/>
      <c r="D618" s="18"/>
      <c r="E618" s="23"/>
      <c r="F618" s="23"/>
      <c r="G618" s="23"/>
      <c r="H618" s="23"/>
      <c r="I618" s="39"/>
      <c r="J618" s="39"/>
    </row>
    <row r="619" spans="2:10" ht="15">
      <c r="B619" s="18" t="s">
        <v>139</v>
      </c>
      <c r="C619" s="23"/>
      <c r="D619" s="18"/>
      <c r="E619" s="23"/>
      <c r="F619" s="23"/>
      <c r="G619" s="23"/>
      <c r="H619" s="23"/>
      <c r="I619" s="39"/>
      <c r="J619" s="39"/>
    </row>
    <row r="620" spans="2:10" ht="15">
      <c r="B620" s="18" t="s">
        <v>241</v>
      </c>
      <c r="C620" s="23"/>
      <c r="D620" s="18"/>
      <c r="E620" s="23"/>
      <c r="F620" s="23"/>
      <c r="G620" s="23"/>
      <c r="H620" s="23"/>
      <c r="I620" s="39"/>
      <c r="J620" s="39"/>
    </row>
    <row r="621" spans="2:10" ht="15">
      <c r="B621" s="19" t="s">
        <v>36</v>
      </c>
      <c r="C621" s="36">
        <v>5</v>
      </c>
      <c r="D621" s="19"/>
      <c r="E621" s="20"/>
      <c r="F621" s="23"/>
      <c r="G621" s="23"/>
      <c r="H621" s="20">
        <f>C621*E621</f>
        <v>0</v>
      </c>
      <c r="I621" s="39"/>
      <c r="J621" s="39"/>
    </row>
    <row r="622" spans="2:10" ht="15">
      <c r="B622" s="18"/>
      <c r="C622" s="23"/>
      <c r="D622" s="18"/>
      <c r="E622" s="23"/>
      <c r="F622" s="23"/>
      <c r="G622" s="23"/>
      <c r="H622" s="23"/>
      <c r="I622" s="39"/>
      <c r="J622" s="39"/>
    </row>
    <row r="623" spans="2:10" ht="16.5">
      <c r="B623" s="50" t="s">
        <v>303</v>
      </c>
      <c r="C623" s="23"/>
      <c r="D623" s="18"/>
      <c r="E623" s="23"/>
      <c r="F623" s="23"/>
      <c r="G623" s="23"/>
      <c r="H623" s="23"/>
      <c r="I623" s="39"/>
      <c r="J623" s="39"/>
    </row>
    <row r="624" spans="2:10" ht="15">
      <c r="B624" s="18" t="s">
        <v>140</v>
      </c>
      <c r="C624" s="23"/>
      <c r="D624" s="18"/>
      <c r="E624" s="23"/>
      <c r="F624" s="23"/>
      <c r="G624" s="23"/>
      <c r="H624" s="23"/>
      <c r="I624" s="39"/>
      <c r="J624" s="39"/>
    </row>
    <row r="625" spans="2:10" ht="15">
      <c r="B625" s="18" t="s">
        <v>141</v>
      </c>
      <c r="C625" s="23"/>
      <c r="D625" s="18"/>
      <c r="E625" s="23"/>
      <c r="F625" s="23"/>
      <c r="G625" s="23"/>
      <c r="H625" s="23"/>
      <c r="I625" s="39"/>
      <c r="J625" s="39"/>
    </row>
    <row r="626" spans="2:10" ht="15">
      <c r="B626" s="18" t="s">
        <v>142</v>
      </c>
      <c r="C626" s="23"/>
      <c r="D626" s="18"/>
      <c r="E626" s="23"/>
      <c r="F626" s="23"/>
      <c r="G626" s="23"/>
      <c r="H626" s="23"/>
      <c r="I626" s="39"/>
      <c r="J626" s="39"/>
    </row>
    <row r="627" spans="2:10" ht="15">
      <c r="B627" s="18" t="s">
        <v>143</v>
      </c>
      <c r="C627" s="23"/>
      <c r="D627" s="18"/>
      <c r="E627" s="23"/>
      <c r="F627" s="23"/>
      <c r="G627" s="23"/>
      <c r="H627" s="23"/>
      <c r="I627" s="39"/>
      <c r="J627" s="39"/>
    </row>
    <row r="628" spans="2:10" ht="15">
      <c r="B628" s="18" t="s">
        <v>34</v>
      </c>
      <c r="C628" s="23"/>
      <c r="D628" s="18"/>
      <c r="E628" s="23"/>
      <c r="F628" s="23"/>
      <c r="G628" s="23"/>
      <c r="H628" s="23"/>
      <c r="I628" s="39"/>
      <c r="J628" s="39"/>
    </row>
    <row r="629" spans="2:10" ht="15">
      <c r="B629" s="19" t="s">
        <v>36</v>
      </c>
      <c r="C629" s="36">
        <f>100</f>
        <v>100</v>
      </c>
      <c r="D629" s="19"/>
      <c r="E629" s="20"/>
      <c r="F629" s="23"/>
      <c r="G629" s="23"/>
      <c r="H629" s="20">
        <f>C629*E629</f>
        <v>0</v>
      </c>
      <c r="I629" s="39"/>
      <c r="J629" s="39"/>
    </row>
    <row r="630" spans="2:10" ht="15">
      <c r="B630" s="18"/>
      <c r="C630" s="23"/>
      <c r="D630" s="18"/>
      <c r="E630" s="23"/>
      <c r="F630" s="23"/>
      <c r="G630" s="23"/>
      <c r="H630" s="23"/>
      <c r="I630" s="39"/>
      <c r="J630" s="39"/>
    </row>
    <row r="631" spans="2:10" ht="15">
      <c r="B631" s="18" t="s">
        <v>186</v>
      </c>
      <c r="C631" s="23"/>
      <c r="D631" s="18"/>
      <c r="E631" s="23"/>
      <c r="F631" s="23"/>
      <c r="G631" s="23"/>
      <c r="H631" s="23"/>
      <c r="I631" s="39"/>
      <c r="J631" s="39"/>
    </row>
    <row r="632" spans="2:10" ht="15">
      <c r="B632" s="18" t="s">
        <v>266</v>
      </c>
      <c r="C632" s="23"/>
      <c r="D632" s="18"/>
      <c r="E632" s="23"/>
      <c r="F632" s="23"/>
      <c r="G632" s="23"/>
      <c r="H632" s="23"/>
      <c r="I632" s="39"/>
      <c r="J632" s="39"/>
    </row>
    <row r="633" spans="2:10" ht="15">
      <c r="B633" s="18" t="s">
        <v>145</v>
      </c>
      <c r="C633" s="23"/>
      <c r="D633" s="18"/>
      <c r="E633" s="23"/>
      <c r="F633" s="23"/>
      <c r="G633" s="23"/>
      <c r="H633" s="23"/>
      <c r="I633" s="39"/>
      <c r="J633" s="39"/>
    </row>
    <row r="634" spans="2:10" ht="15">
      <c r="B634" s="19" t="s">
        <v>36</v>
      </c>
      <c r="C634" s="36">
        <v>25</v>
      </c>
      <c r="D634" s="19"/>
      <c r="E634" s="20"/>
      <c r="F634" s="23"/>
      <c r="G634" s="23"/>
      <c r="H634" s="20">
        <f>C634*E634</f>
        <v>0</v>
      </c>
      <c r="I634" s="39"/>
      <c r="J634" s="39"/>
    </row>
    <row r="635" spans="2:10" ht="15">
      <c r="B635" s="18"/>
      <c r="C635" s="23"/>
      <c r="D635" s="18"/>
      <c r="E635" s="23"/>
      <c r="F635" s="23"/>
      <c r="G635" s="23"/>
      <c r="H635" s="23"/>
      <c r="I635" s="39"/>
      <c r="J635" s="39"/>
    </row>
    <row r="636" spans="2:10" ht="15">
      <c r="B636" s="18" t="s">
        <v>187</v>
      </c>
      <c r="C636" s="23"/>
      <c r="D636" s="18"/>
      <c r="E636" s="23"/>
      <c r="F636" s="23"/>
      <c r="G636" s="23"/>
      <c r="H636" s="23"/>
      <c r="I636" s="39"/>
      <c r="J636" s="39"/>
    </row>
    <row r="637" spans="2:10" ht="15">
      <c r="B637" s="18" t="s">
        <v>266</v>
      </c>
      <c r="C637" s="23"/>
      <c r="D637" s="18"/>
      <c r="E637" s="23"/>
      <c r="F637" s="23"/>
      <c r="G637" s="23"/>
      <c r="H637" s="23"/>
      <c r="I637" s="39"/>
      <c r="J637" s="39"/>
    </row>
    <row r="638" spans="2:10" ht="15">
      <c r="B638" s="18" t="s">
        <v>146</v>
      </c>
      <c r="C638" s="23"/>
      <c r="D638" s="18"/>
      <c r="E638" s="23"/>
      <c r="F638" s="23"/>
      <c r="G638" s="23"/>
      <c r="H638" s="23"/>
      <c r="I638" s="39"/>
      <c r="J638" s="39"/>
    </row>
    <row r="639" spans="2:10" ht="15">
      <c r="B639" s="19" t="s">
        <v>36</v>
      </c>
      <c r="C639" s="36">
        <v>25</v>
      </c>
      <c r="D639" s="19"/>
      <c r="E639" s="20"/>
      <c r="F639" s="23"/>
      <c r="G639" s="23"/>
      <c r="H639" s="20">
        <f>C639*E639</f>
        <v>0</v>
      </c>
      <c r="I639" s="39"/>
      <c r="J639" s="39"/>
    </row>
    <row r="640" spans="2:10" ht="15">
      <c r="B640" s="18"/>
      <c r="C640" s="23"/>
      <c r="D640" s="18"/>
      <c r="E640" s="23"/>
      <c r="F640" s="23"/>
      <c r="G640" s="23"/>
      <c r="H640" s="23"/>
      <c r="I640" s="39"/>
      <c r="J640" s="39"/>
    </row>
    <row r="641" spans="2:10" ht="15">
      <c r="B641" s="18" t="s">
        <v>188</v>
      </c>
      <c r="C641" s="23"/>
      <c r="D641" s="18"/>
      <c r="E641" s="23"/>
      <c r="F641" s="23"/>
      <c r="G641" s="23"/>
      <c r="H641" s="23"/>
      <c r="I641" s="39"/>
      <c r="J641" s="39"/>
    </row>
    <row r="642" spans="2:10" ht="15">
      <c r="B642" s="18" t="s">
        <v>27</v>
      </c>
      <c r="C642" s="23"/>
      <c r="D642" s="18"/>
      <c r="E642" s="23"/>
      <c r="F642" s="23"/>
      <c r="G642" s="23"/>
      <c r="H642" s="23"/>
      <c r="I642" s="39"/>
      <c r="J642" s="39"/>
    </row>
    <row r="643" spans="2:10" ht="15">
      <c r="B643" s="19" t="s">
        <v>37</v>
      </c>
      <c r="C643" s="36">
        <v>5</v>
      </c>
      <c r="D643" s="19"/>
      <c r="E643" s="20"/>
      <c r="F643" s="23"/>
      <c r="G643" s="23"/>
      <c r="H643" s="20">
        <f>C643*E643</f>
        <v>0</v>
      </c>
      <c r="I643" s="39"/>
      <c r="J643" s="39"/>
    </row>
    <row r="644" spans="2:10" ht="15.75">
      <c r="B644" s="15"/>
      <c r="C644" s="23"/>
      <c r="D644" s="18"/>
      <c r="E644" s="23"/>
      <c r="F644" s="23"/>
      <c r="G644" s="23"/>
      <c r="H644" s="23"/>
      <c r="I644" s="39"/>
      <c r="J644" s="39"/>
    </row>
    <row r="645" spans="2:10" ht="15">
      <c r="B645" s="18" t="s">
        <v>189</v>
      </c>
      <c r="C645" s="23"/>
      <c r="D645" s="18"/>
      <c r="E645" s="23"/>
      <c r="F645" s="23"/>
      <c r="G645" s="23"/>
      <c r="H645" s="23"/>
      <c r="I645" s="39"/>
      <c r="J645" s="39"/>
    </row>
    <row r="646" spans="2:10" ht="15">
      <c r="B646" s="18" t="s">
        <v>5</v>
      </c>
      <c r="C646" s="23"/>
      <c r="D646" s="18"/>
      <c r="E646" s="23"/>
      <c r="F646" s="23"/>
      <c r="G646" s="23"/>
      <c r="H646" s="23"/>
      <c r="I646" s="39"/>
      <c r="J646" s="39"/>
    </row>
    <row r="647" spans="2:10" ht="15">
      <c r="B647" s="18" t="s">
        <v>11</v>
      </c>
      <c r="C647" s="23"/>
      <c r="D647" s="18"/>
      <c r="E647" s="23"/>
      <c r="F647" s="23"/>
      <c r="G647" s="23"/>
      <c r="H647" s="23"/>
      <c r="I647" s="39"/>
      <c r="J647" s="39"/>
    </row>
    <row r="648" spans="2:10" ht="15">
      <c r="B648" s="18" t="s">
        <v>301</v>
      </c>
      <c r="C648" s="23">
        <f>C365</f>
        <v>756.05</v>
      </c>
      <c r="D648" s="18"/>
      <c r="E648" s="20"/>
      <c r="F648" s="23"/>
      <c r="G648" s="23"/>
      <c r="H648" s="20">
        <f>C648*E648</f>
        <v>0</v>
      </c>
      <c r="I648" s="39"/>
      <c r="J648" s="39"/>
    </row>
    <row r="649" spans="2:10" ht="15">
      <c r="B649" s="53" t="s">
        <v>242</v>
      </c>
      <c r="C649" s="23">
        <f>C648</f>
        <v>756.05</v>
      </c>
      <c r="D649" s="18"/>
      <c r="E649" s="20"/>
      <c r="F649" s="23"/>
      <c r="G649" s="23"/>
      <c r="H649" s="20">
        <f>C649*E649</f>
        <v>0</v>
      </c>
      <c r="I649" s="39"/>
      <c r="J649" s="39"/>
    </row>
    <row r="650" spans="2:10" ht="15">
      <c r="B650" s="53"/>
      <c r="C650" s="23"/>
      <c r="D650" s="18"/>
      <c r="E650" s="23"/>
      <c r="F650" s="23"/>
      <c r="G650" s="23"/>
      <c r="H650" s="23"/>
      <c r="I650" s="39"/>
      <c r="J650" s="39"/>
    </row>
    <row r="651" spans="2:10" ht="75">
      <c r="B651" s="46" t="s">
        <v>302</v>
      </c>
      <c r="C651" s="23"/>
      <c r="D651" s="76"/>
      <c r="E651" s="27"/>
      <c r="F651" s="27"/>
      <c r="G651" s="27"/>
      <c r="H651" s="27"/>
      <c r="I651" s="39"/>
      <c r="J651" s="39"/>
    </row>
    <row r="652" spans="2:10" ht="15">
      <c r="B652" s="19" t="s">
        <v>36</v>
      </c>
      <c r="C652" s="36">
        <f>C365</f>
        <v>756.05</v>
      </c>
      <c r="D652" s="76"/>
      <c r="E652" s="20"/>
      <c r="F652" s="27"/>
      <c r="G652" s="27"/>
      <c r="H652" s="20">
        <f>C652*E652</f>
        <v>0</v>
      </c>
      <c r="I652" s="39"/>
      <c r="J652" s="39"/>
    </row>
    <row r="653" spans="2:10" ht="15.75">
      <c r="B653" s="15"/>
      <c r="C653" s="23"/>
      <c r="D653" s="18"/>
      <c r="E653" s="34"/>
      <c r="F653" s="34"/>
      <c r="G653" s="34"/>
      <c r="H653" s="23"/>
      <c r="I653" s="39"/>
      <c r="J653" s="39"/>
    </row>
    <row r="654" spans="2:10" ht="15.75">
      <c r="B654" s="28" t="s">
        <v>162</v>
      </c>
      <c r="C654" s="32"/>
      <c r="D654" s="47"/>
      <c r="E654" s="31" t="s">
        <v>13</v>
      </c>
      <c r="F654" s="32"/>
      <c r="G654" s="32"/>
      <c r="H654" s="33">
        <f>SUM(H612:H652)</f>
        <v>0</v>
      </c>
      <c r="I654" s="39"/>
      <c r="J654" s="39"/>
    </row>
    <row r="655" spans="2:7" ht="16.5">
      <c r="B655" s="49"/>
      <c r="C655" s="23"/>
      <c r="D655" s="18"/>
      <c r="E655" s="34"/>
      <c r="F655" s="34"/>
      <c r="G655" s="34"/>
    </row>
    <row r="656" spans="2:7" ht="16.5">
      <c r="B656" s="49"/>
      <c r="C656" s="23"/>
      <c r="D656" s="18"/>
      <c r="E656" s="34"/>
      <c r="F656" s="34"/>
      <c r="G656" s="34"/>
    </row>
    <row r="657" spans="2:7" ht="16.5">
      <c r="B657" s="49"/>
      <c r="C657" s="23"/>
      <c r="D657" s="18"/>
      <c r="E657" s="34"/>
      <c r="F657" s="34"/>
      <c r="G657" s="34"/>
    </row>
    <row r="658" spans="2:7" ht="18">
      <c r="B658" s="55" t="s">
        <v>317</v>
      </c>
      <c r="C658" s="56"/>
      <c r="D658" s="47"/>
      <c r="E658" s="33"/>
      <c r="F658" s="34"/>
      <c r="G658" s="34"/>
    </row>
    <row r="659" spans="2:7" ht="18" customHeight="1">
      <c r="B659" s="49"/>
      <c r="C659" s="23"/>
      <c r="D659" s="18"/>
      <c r="E659" s="34"/>
      <c r="F659" s="34"/>
      <c r="G659" s="34"/>
    </row>
    <row r="660" spans="2:7" ht="18" customHeight="1">
      <c r="B660" s="49"/>
      <c r="C660" s="23"/>
      <c r="D660" s="18"/>
      <c r="E660" s="34"/>
      <c r="F660" s="34"/>
      <c r="G660" s="34"/>
    </row>
    <row r="661" ht="18" customHeight="1"/>
    <row r="662" ht="18" customHeight="1"/>
    <row r="663" ht="18" customHeight="1">
      <c r="B663" s="57"/>
    </row>
    <row r="664" spans="2:8" ht="18">
      <c r="B664" s="58" t="s">
        <v>29</v>
      </c>
      <c r="E664" s="16"/>
      <c r="H664" s="59">
        <f>H407</f>
        <v>0</v>
      </c>
    </row>
    <row r="665" spans="2:8" ht="18">
      <c r="B665" s="57"/>
      <c r="E665" s="16"/>
      <c r="H665" s="60"/>
    </row>
    <row r="666" spans="2:8" ht="18">
      <c r="B666" s="58" t="s">
        <v>30</v>
      </c>
      <c r="E666" s="16"/>
      <c r="H666" s="59">
        <f>H488</f>
        <v>0</v>
      </c>
    </row>
    <row r="667" spans="2:8" ht="18">
      <c r="B667" s="57"/>
      <c r="E667" s="16"/>
      <c r="H667" s="60"/>
    </row>
    <row r="668" spans="2:8" ht="18">
      <c r="B668" s="58" t="s">
        <v>267</v>
      </c>
      <c r="E668" s="16"/>
      <c r="H668" s="59">
        <f>H547</f>
        <v>0</v>
      </c>
    </row>
    <row r="669" spans="2:8" ht="18">
      <c r="B669" s="57"/>
      <c r="E669" s="16"/>
      <c r="H669" s="60"/>
    </row>
    <row r="670" spans="2:8" ht="18">
      <c r="B670" s="58" t="s">
        <v>31</v>
      </c>
      <c r="E670" s="16"/>
      <c r="H670" s="59">
        <f>H589</f>
        <v>0</v>
      </c>
    </row>
    <row r="671" spans="2:8" ht="18">
      <c r="B671" s="57"/>
      <c r="E671" s="16"/>
      <c r="H671" s="60"/>
    </row>
    <row r="672" spans="2:8" ht="18">
      <c r="B672" s="58" t="s">
        <v>32</v>
      </c>
      <c r="E672" s="16"/>
      <c r="H672" s="59">
        <f>H608</f>
        <v>0</v>
      </c>
    </row>
    <row r="673" spans="2:8" ht="18">
      <c r="B673" s="57"/>
      <c r="E673" s="16"/>
      <c r="H673" s="60"/>
    </row>
    <row r="674" spans="2:8" ht="18">
      <c r="B674" s="58" t="s">
        <v>33</v>
      </c>
      <c r="E674" s="16"/>
      <c r="H674" s="59">
        <f>H654</f>
        <v>0</v>
      </c>
    </row>
    <row r="675" spans="2:8" ht="18">
      <c r="B675" s="57"/>
      <c r="H675" s="60"/>
    </row>
    <row r="676" spans="2:9" ht="18">
      <c r="B676" s="61" t="s">
        <v>231</v>
      </c>
      <c r="C676" s="29"/>
      <c r="D676" s="30"/>
      <c r="E676" s="30"/>
      <c r="F676" s="30"/>
      <c r="G676" s="30"/>
      <c r="H676" s="59">
        <f>SUM(H664:H674)</f>
        <v>0</v>
      </c>
      <c r="I676" s="62"/>
    </row>
    <row r="677" spans="2:9" ht="18">
      <c r="B677" s="58" t="s">
        <v>268</v>
      </c>
      <c r="H677" s="60">
        <f>0.25*H676</f>
        <v>0</v>
      </c>
      <c r="I677" s="4">
        <v>0</v>
      </c>
    </row>
    <row r="678" spans="2:8" ht="18">
      <c r="B678" s="61" t="s">
        <v>35</v>
      </c>
      <c r="C678" s="29"/>
      <c r="D678" s="30"/>
      <c r="E678" s="30"/>
      <c r="F678" s="30"/>
      <c r="G678" s="30"/>
      <c r="H678" s="59">
        <f>SUM(H676:H677)</f>
        <v>0</v>
      </c>
    </row>
    <row r="679" ht="18" customHeight="1"/>
    <row r="681" spans="2:8" ht="12.75">
      <c r="B681" s="78"/>
      <c r="C681" s="79"/>
      <c r="D681" s="78"/>
      <c r="E681" s="80"/>
      <c r="F681" s="80"/>
      <c r="G681" s="80"/>
      <c r="H681" s="80"/>
    </row>
    <row r="682" ht="18">
      <c r="B682" s="81" t="s">
        <v>319</v>
      </c>
    </row>
    <row r="684" spans="2:7" ht="166.5" customHeight="1">
      <c r="B684" s="355" t="s">
        <v>320</v>
      </c>
      <c r="C684" s="355"/>
      <c r="D684" s="355"/>
      <c r="E684" s="355"/>
      <c r="F684" s="355"/>
      <c r="G684" s="319"/>
    </row>
    <row r="686" spans="1:8" ht="15.75">
      <c r="A686" s="253" t="s">
        <v>321</v>
      </c>
      <c r="B686" s="245" t="s">
        <v>322</v>
      </c>
      <c r="C686" s="246"/>
      <c r="D686" s="246"/>
      <c r="E686" s="255"/>
      <c r="F686" s="256"/>
      <c r="G686" s="256"/>
      <c r="H686" s="248"/>
    </row>
    <row r="687" spans="1:8" ht="15.75">
      <c r="A687" s="85"/>
      <c r="B687" s="86"/>
      <c r="C687" s="87"/>
      <c r="D687" s="87"/>
      <c r="E687" s="171"/>
      <c r="F687" s="171"/>
      <c r="G687" s="171"/>
      <c r="H687" s="171"/>
    </row>
    <row r="688" spans="1:8" ht="120">
      <c r="A688" s="88" t="s">
        <v>323</v>
      </c>
      <c r="B688" s="89" t="s">
        <v>324</v>
      </c>
      <c r="C688" s="90" t="s">
        <v>422</v>
      </c>
      <c r="D688" s="90"/>
      <c r="E688" s="172">
        <v>1250</v>
      </c>
      <c r="F688" s="172"/>
      <c r="G688" s="172"/>
      <c r="H688" s="172">
        <f aca="true" t="shared" si="1" ref="H688:H695">E688*F688</f>
        <v>0</v>
      </c>
    </row>
    <row r="689" spans="1:8" ht="120">
      <c r="A689" s="91" t="s">
        <v>325</v>
      </c>
      <c r="B689" s="92" t="s">
        <v>326</v>
      </c>
      <c r="C689" s="93"/>
      <c r="D689" s="93"/>
      <c r="E689" s="173"/>
      <c r="F689" s="173"/>
      <c r="G689" s="173"/>
      <c r="H689" s="173">
        <f t="shared" si="1"/>
        <v>0</v>
      </c>
    </row>
    <row r="690" spans="1:8" ht="15.75">
      <c r="A690" s="94" t="s">
        <v>327</v>
      </c>
      <c r="B690" s="95" t="s">
        <v>423</v>
      </c>
      <c r="C690" s="96" t="s">
        <v>37</v>
      </c>
      <c r="D690" s="96"/>
      <c r="E690" s="183">
        <v>35</v>
      </c>
      <c r="F690" s="174"/>
      <c r="G690" s="174"/>
      <c r="H690" s="174">
        <f t="shared" si="1"/>
        <v>0</v>
      </c>
    </row>
    <row r="691" spans="1:8" ht="15.75">
      <c r="A691" s="94" t="s">
        <v>328</v>
      </c>
      <c r="B691" s="97" t="s">
        <v>424</v>
      </c>
      <c r="C691" s="96" t="s">
        <v>37</v>
      </c>
      <c r="D691" s="96"/>
      <c r="E691" s="183">
        <v>20</v>
      </c>
      <c r="F691" s="174"/>
      <c r="G691" s="174"/>
      <c r="H691" s="174">
        <f t="shared" si="1"/>
        <v>0</v>
      </c>
    </row>
    <row r="692" spans="1:8" ht="15.75">
      <c r="A692" s="98" t="s">
        <v>329</v>
      </c>
      <c r="B692" s="99" t="s">
        <v>425</v>
      </c>
      <c r="C692" s="100" t="s">
        <v>37</v>
      </c>
      <c r="D692" s="100"/>
      <c r="E692" s="178">
        <v>15</v>
      </c>
      <c r="F692" s="172"/>
      <c r="G692" s="172"/>
      <c r="H692" s="172">
        <f t="shared" si="1"/>
        <v>0</v>
      </c>
    </row>
    <row r="693" spans="1:8" ht="150">
      <c r="A693" s="101" t="s">
        <v>330</v>
      </c>
      <c r="B693" s="92" t="s">
        <v>331</v>
      </c>
      <c r="C693" s="93" t="s">
        <v>332</v>
      </c>
      <c r="D693" s="93"/>
      <c r="E693" s="173">
        <v>0.61</v>
      </c>
      <c r="F693" s="173"/>
      <c r="G693" s="173"/>
      <c r="H693" s="173">
        <f t="shared" si="1"/>
        <v>0</v>
      </c>
    </row>
    <row r="694" spans="1:8" ht="120">
      <c r="A694" s="102" t="s">
        <v>333</v>
      </c>
      <c r="B694" s="103" t="s">
        <v>334</v>
      </c>
      <c r="C694" s="104" t="s">
        <v>48</v>
      </c>
      <c r="D694" s="104"/>
      <c r="E694" s="175">
        <v>1</v>
      </c>
      <c r="F694" s="175"/>
      <c r="G694" s="175"/>
      <c r="H694" s="175">
        <f t="shared" si="1"/>
        <v>0</v>
      </c>
    </row>
    <row r="695" spans="1:8" ht="135.75" thickBot="1">
      <c r="A695" s="102" t="s">
        <v>335</v>
      </c>
      <c r="B695" s="105" t="s">
        <v>336</v>
      </c>
      <c r="C695" s="106" t="s">
        <v>332</v>
      </c>
      <c r="D695" s="106"/>
      <c r="E695" s="174">
        <v>0.61</v>
      </c>
      <c r="F695" s="174"/>
      <c r="G695" s="174"/>
      <c r="H695" s="175">
        <f t="shared" si="1"/>
        <v>0</v>
      </c>
    </row>
    <row r="696" spans="1:8" ht="16.5" thickBot="1">
      <c r="A696" s="1"/>
      <c r="B696" s="83" t="s">
        <v>337</v>
      </c>
      <c r="C696" s="3"/>
      <c r="D696" s="3"/>
      <c r="E696" s="176"/>
      <c r="F696" s="176"/>
      <c r="G696" s="176"/>
      <c r="H696" s="84">
        <f>SUM(H688:H695)</f>
        <v>0</v>
      </c>
    </row>
    <row r="697" spans="1:8" ht="16.5" thickBot="1">
      <c r="A697" s="3"/>
      <c r="B697" s="2"/>
      <c r="C697" s="3"/>
      <c r="D697" s="3"/>
      <c r="E697" s="176"/>
      <c r="F697" s="176"/>
      <c r="G697" s="176"/>
      <c r="H697" s="176"/>
    </row>
    <row r="698" spans="1:8" ht="16.5" thickBot="1">
      <c r="A698" s="82" t="s">
        <v>338</v>
      </c>
      <c r="B698" s="83" t="s">
        <v>339</v>
      </c>
      <c r="C698" s="3"/>
      <c r="D698" s="3"/>
      <c r="E698" s="176"/>
      <c r="F698" s="176"/>
      <c r="G698" s="176"/>
      <c r="H698" s="84"/>
    </row>
    <row r="699" spans="1:8" ht="165">
      <c r="A699" s="88" t="s">
        <v>340</v>
      </c>
      <c r="B699" s="89" t="s">
        <v>341</v>
      </c>
      <c r="C699" s="90" t="s">
        <v>426</v>
      </c>
      <c r="D699" s="90"/>
      <c r="E699" s="172">
        <v>860.7</v>
      </c>
      <c r="F699" s="172"/>
      <c r="G699" s="172"/>
      <c r="H699" s="172">
        <f aca="true" t="shared" si="2" ref="H699:H707">E699*F699</f>
        <v>0</v>
      </c>
    </row>
    <row r="700" spans="1:8" ht="165">
      <c r="A700" s="102" t="s">
        <v>342</v>
      </c>
      <c r="B700" s="107" t="s">
        <v>343</v>
      </c>
      <c r="C700" s="104" t="s">
        <v>426</v>
      </c>
      <c r="D700" s="104"/>
      <c r="E700" s="175">
        <v>602.5</v>
      </c>
      <c r="F700" s="175"/>
      <c r="G700" s="174"/>
      <c r="H700" s="177">
        <f t="shared" si="2"/>
        <v>0</v>
      </c>
    </row>
    <row r="701" spans="1:8" ht="165">
      <c r="A701" s="102" t="s">
        <v>344</v>
      </c>
      <c r="B701" s="107" t="s">
        <v>345</v>
      </c>
      <c r="C701" s="104" t="s">
        <v>426</v>
      </c>
      <c r="D701" s="104"/>
      <c r="E701" s="175">
        <v>258.2</v>
      </c>
      <c r="F701" s="175"/>
      <c r="G701" s="175"/>
      <c r="H701" s="175">
        <f t="shared" si="2"/>
        <v>0</v>
      </c>
    </row>
    <row r="702" spans="1:8" ht="150">
      <c r="A702" s="102" t="s">
        <v>346</v>
      </c>
      <c r="B702" s="107" t="s">
        <v>427</v>
      </c>
      <c r="C702" s="104" t="s">
        <v>426</v>
      </c>
      <c r="D702" s="104"/>
      <c r="E702" s="175">
        <v>38.23</v>
      </c>
      <c r="F702" s="175"/>
      <c r="G702" s="175"/>
      <c r="H702" s="175">
        <f t="shared" si="2"/>
        <v>0</v>
      </c>
    </row>
    <row r="703" spans="1:8" ht="150">
      <c r="A703" s="102" t="s">
        <v>347</v>
      </c>
      <c r="B703" s="107" t="s">
        <v>348</v>
      </c>
      <c r="C703" s="104" t="s">
        <v>422</v>
      </c>
      <c r="D703" s="104"/>
      <c r="E703" s="175">
        <v>3950</v>
      </c>
      <c r="F703" s="175"/>
      <c r="G703" s="175"/>
      <c r="H703" s="175">
        <f t="shared" si="2"/>
        <v>0</v>
      </c>
    </row>
    <row r="704" spans="1:8" ht="105">
      <c r="A704" s="101" t="s">
        <v>349</v>
      </c>
      <c r="B704" s="108" t="s">
        <v>350</v>
      </c>
      <c r="C704" s="109"/>
      <c r="D704" s="109"/>
      <c r="E704" s="177"/>
      <c r="F704" s="177"/>
      <c r="G704" s="177"/>
      <c r="H704" s="174">
        <f t="shared" si="2"/>
        <v>0</v>
      </c>
    </row>
    <row r="705" spans="1:8" ht="18">
      <c r="A705" s="88" t="s">
        <v>351</v>
      </c>
      <c r="B705" s="99" t="s">
        <v>352</v>
      </c>
      <c r="C705" s="90" t="s">
        <v>196</v>
      </c>
      <c r="D705" s="90"/>
      <c r="E705" s="172">
        <v>720.4</v>
      </c>
      <c r="F705" s="172"/>
      <c r="G705" s="172"/>
      <c r="H705" s="172">
        <f t="shared" si="2"/>
        <v>0</v>
      </c>
    </row>
    <row r="706" spans="1:8" ht="105">
      <c r="A706" s="110" t="s">
        <v>353</v>
      </c>
      <c r="B706" s="108" t="s">
        <v>354</v>
      </c>
      <c r="C706" s="109"/>
      <c r="D706" s="109"/>
      <c r="E706" s="177"/>
      <c r="F706" s="177"/>
      <c r="G706" s="177"/>
      <c r="H706" s="177">
        <f t="shared" si="2"/>
        <v>0</v>
      </c>
    </row>
    <row r="707" spans="1:8" ht="30">
      <c r="A707" s="117" t="s">
        <v>355</v>
      </c>
      <c r="B707" s="108" t="s">
        <v>356</v>
      </c>
      <c r="C707" s="96" t="s">
        <v>426</v>
      </c>
      <c r="D707" s="96"/>
      <c r="E707" s="183">
        <v>1721.4</v>
      </c>
      <c r="F707" s="183"/>
      <c r="G707" s="183"/>
      <c r="H707" s="183">
        <f t="shared" si="2"/>
        <v>0</v>
      </c>
    </row>
    <row r="708" spans="1:8" ht="15.75">
      <c r="A708" s="254"/>
      <c r="B708" s="245" t="s">
        <v>357</v>
      </c>
      <c r="C708" s="246"/>
      <c r="D708" s="246"/>
      <c r="E708" s="247"/>
      <c r="F708" s="247"/>
      <c r="G708" s="247"/>
      <c r="H708" s="248">
        <f>SUM(H699:H707)</f>
        <v>0</v>
      </c>
    </row>
    <row r="709" spans="1:8" ht="15.75">
      <c r="A709" s="87"/>
      <c r="B709" s="240"/>
      <c r="C709" s="87"/>
      <c r="D709" s="87"/>
      <c r="E709" s="171"/>
      <c r="F709" s="171"/>
      <c r="G709" s="171"/>
      <c r="H709" s="171"/>
    </row>
    <row r="710" spans="1:8" ht="15.75">
      <c r="A710" s="253">
        <v>3</v>
      </c>
      <c r="B710" s="245" t="s">
        <v>358</v>
      </c>
      <c r="C710" s="246"/>
      <c r="D710" s="246"/>
      <c r="E710" s="247"/>
      <c r="F710" s="247"/>
      <c r="G710" s="247"/>
      <c r="H710" s="248"/>
    </row>
    <row r="711" spans="1:8" ht="210">
      <c r="A711" s="88" t="s">
        <v>359</v>
      </c>
      <c r="B711" s="89" t="s">
        <v>360</v>
      </c>
      <c r="C711" s="252" t="s">
        <v>428</v>
      </c>
      <c r="D711" s="252"/>
      <c r="E711" s="172">
        <v>635.9</v>
      </c>
      <c r="F711" s="172"/>
      <c r="G711" s="172"/>
      <c r="H711" s="172">
        <f>E711*F711</f>
        <v>0</v>
      </c>
    </row>
    <row r="712" spans="1:8" ht="165">
      <c r="A712" s="102" t="s">
        <v>361</v>
      </c>
      <c r="B712" s="107" t="s">
        <v>429</v>
      </c>
      <c r="C712" s="104" t="s">
        <v>196</v>
      </c>
      <c r="D712" s="104"/>
      <c r="E712" s="175">
        <v>3293.5</v>
      </c>
      <c r="F712" s="175"/>
      <c r="G712" s="175"/>
      <c r="H712" s="175">
        <f>E712*F712</f>
        <v>0</v>
      </c>
    </row>
    <row r="713" spans="1:8" ht="120">
      <c r="A713" s="101" t="s">
        <v>362</v>
      </c>
      <c r="B713" s="92" t="s">
        <v>363</v>
      </c>
      <c r="C713" s="93" t="s">
        <v>422</v>
      </c>
      <c r="D713" s="93"/>
      <c r="E713" s="173">
        <v>3293.5</v>
      </c>
      <c r="F713" s="173"/>
      <c r="G713" s="173"/>
      <c r="H713" s="180">
        <f>E713*F713</f>
        <v>0</v>
      </c>
    </row>
    <row r="714" spans="1:8" ht="15.75">
      <c r="A714" s="251"/>
      <c r="B714" s="245" t="s">
        <v>364</v>
      </c>
      <c r="C714" s="246"/>
      <c r="D714" s="246"/>
      <c r="E714" s="247"/>
      <c r="F714" s="247"/>
      <c r="G714" s="247"/>
      <c r="H714" s="248">
        <f>SUM(H711:H713)</f>
        <v>0</v>
      </c>
    </row>
    <row r="715" spans="1:8" ht="15.75">
      <c r="A715" s="86"/>
      <c r="B715" s="240"/>
      <c r="C715" s="87"/>
      <c r="D715" s="87"/>
      <c r="E715" s="171"/>
      <c r="F715" s="171"/>
      <c r="G715" s="171"/>
      <c r="H715" s="171"/>
    </row>
    <row r="716" spans="1:8" ht="15.75">
      <c r="A716" s="251">
        <v>4</v>
      </c>
      <c r="B716" s="245" t="s">
        <v>365</v>
      </c>
      <c r="C716" s="246"/>
      <c r="D716" s="246"/>
      <c r="E716" s="247"/>
      <c r="F716" s="247"/>
      <c r="G716" s="247"/>
      <c r="H716" s="248"/>
    </row>
    <row r="717" spans="1:8" ht="210">
      <c r="A717" s="88" t="s">
        <v>366</v>
      </c>
      <c r="B717" s="89" t="s">
        <v>367</v>
      </c>
      <c r="C717" s="90" t="s">
        <v>428</v>
      </c>
      <c r="D717" s="90"/>
      <c r="E717" s="172">
        <v>37.95</v>
      </c>
      <c r="F717" s="172"/>
      <c r="G717" s="172"/>
      <c r="H717" s="249">
        <f>E717*F717</f>
        <v>0</v>
      </c>
    </row>
    <row r="718" spans="1:8" ht="120">
      <c r="A718" s="88" t="s">
        <v>368</v>
      </c>
      <c r="B718" s="107" t="s">
        <v>369</v>
      </c>
      <c r="C718" s="112" t="s">
        <v>36</v>
      </c>
      <c r="D718" s="113"/>
      <c r="E718" s="172">
        <v>610</v>
      </c>
      <c r="F718" s="172"/>
      <c r="G718" s="172"/>
      <c r="H718" s="179">
        <f>E718*F718</f>
        <v>0</v>
      </c>
    </row>
    <row r="719" spans="1:8" ht="165">
      <c r="A719" s="114" t="s">
        <v>370</v>
      </c>
      <c r="B719" s="115" t="s">
        <v>371</v>
      </c>
      <c r="C719" s="109"/>
      <c r="D719" s="109"/>
      <c r="E719" s="177"/>
      <c r="F719" s="177"/>
      <c r="G719" s="177"/>
      <c r="H719" s="180"/>
    </row>
    <row r="720" spans="1:8" ht="18">
      <c r="A720" s="116" t="s">
        <v>372</v>
      </c>
      <c r="B720" s="115" t="s">
        <v>373</v>
      </c>
      <c r="C720" s="96" t="s">
        <v>426</v>
      </c>
      <c r="D720" s="96"/>
      <c r="E720" s="181">
        <v>48</v>
      </c>
      <c r="F720" s="181"/>
      <c r="G720" s="181"/>
      <c r="H720" s="182">
        <f>E720*F720</f>
        <v>0</v>
      </c>
    </row>
    <row r="721" spans="1:8" ht="15">
      <c r="A721" s="117" t="s">
        <v>374</v>
      </c>
      <c r="B721" s="108" t="s">
        <v>375</v>
      </c>
      <c r="C721" s="96" t="s">
        <v>147</v>
      </c>
      <c r="D721" s="96"/>
      <c r="E721" s="183">
        <v>900</v>
      </c>
      <c r="F721" s="183"/>
      <c r="G721" s="183"/>
      <c r="H721" s="182">
        <f>E721*F721</f>
        <v>0</v>
      </c>
    </row>
    <row r="722" spans="1:8" ht="15">
      <c r="A722" s="241" t="s">
        <v>376</v>
      </c>
      <c r="B722" s="241" t="s">
        <v>377</v>
      </c>
      <c r="C722" s="96" t="s">
        <v>147</v>
      </c>
      <c r="D722" s="96"/>
      <c r="E722" s="183">
        <v>1300</v>
      </c>
      <c r="F722" s="242"/>
      <c r="G722" s="242"/>
      <c r="H722" s="243">
        <f>E722*F722</f>
        <v>0</v>
      </c>
    </row>
    <row r="723" spans="1:8" ht="15.75">
      <c r="A723" s="244"/>
      <c r="B723" s="245" t="s">
        <v>378</v>
      </c>
      <c r="C723" s="246"/>
      <c r="D723" s="246"/>
      <c r="E723" s="247"/>
      <c r="F723" s="247"/>
      <c r="G723" s="247"/>
      <c r="H723" s="248">
        <f>SUM(H717:H722)</f>
        <v>0</v>
      </c>
    </row>
    <row r="724" spans="1:8" ht="15.75">
      <c r="A724" s="257"/>
      <c r="B724" s="245"/>
      <c r="C724" s="246"/>
      <c r="D724" s="246"/>
      <c r="E724" s="247"/>
      <c r="F724" s="247"/>
      <c r="G724" s="247"/>
      <c r="H724" s="247"/>
    </row>
    <row r="725" spans="1:8" ht="15.75">
      <c r="A725" s="250">
        <v>5</v>
      </c>
      <c r="B725" s="245" t="s">
        <v>379</v>
      </c>
      <c r="C725" s="246"/>
      <c r="D725" s="246"/>
      <c r="E725" s="247"/>
      <c r="F725" s="247"/>
      <c r="G725" s="247"/>
      <c r="H725" s="248"/>
    </row>
    <row r="726" spans="1:8" ht="120">
      <c r="A726" s="88" t="s">
        <v>380</v>
      </c>
      <c r="B726" s="89" t="s">
        <v>381</v>
      </c>
      <c r="C726" s="90" t="s">
        <v>36</v>
      </c>
      <c r="D726" s="90"/>
      <c r="E726" s="249">
        <v>610</v>
      </c>
      <c r="F726" s="172"/>
      <c r="G726" s="172"/>
      <c r="H726" s="172">
        <f>E726*F726</f>
        <v>0</v>
      </c>
    </row>
    <row r="727" spans="1:8" ht="120">
      <c r="A727" s="102" t="s">
        <v>382</v>
      </c>
      <c r="B727" s="107" t="s">
        <v>383</v>
      </c>
      <c r="C727" s="104" t="s">
        <v>422</v>
      </c>
      <c r="D727" s="104"/>
      <c r="E727" s="179">
        <v>963.1</v>
      </c>
      <c r="F727" s="175"/>
      <c r="G727" s="175"/>
      <c r="H727" s="175">
        <f>E727*F727</f>
        <v>0</v>
      </c>
    </row>
    <row r="728" spans="1:8" ht="120">
      <c r="A728" s="102" t="s">
        <v>384</v>
      </c>
      <c r="B728" s="107" t="s">
        <v>385</v>
      </c>
      <c r="C728" s="104" t="s">
        <v>422</v>
      </c>
      <c r="D728" s="104"/>
      <c r="E728" s="179">
        <v>963.1</v>
      </c>
      <c r="F728" s="175"/>
      <c r="G728" s="175"/>
      <c r="H728" s="175">
        <f>E728*F728</f>
        <v>0</v>
      </c>
    </row>
    <row r="729" spans="1:8" ht="90.75" thickBot="1">
      <c r="A729" s="102" t="s">
        <v>386</v>
      </c>
      <c r="B729" s="107" t="s">
        <v>387</v>
      </c>
      <c r="C729" s="104" t="s">
        <v>37</v>
      </c>
      <c r="D729" s="104"/>
      <c r="E729" s="179">
        <v>36</v>
      </c>
      <c r="F729" s="175"/>
      <c r="G729" s="175"/>
      <c r="H729" s="175">
        <f>E729*F729</f>
        <v>0</v>
      </c>
    </row>
    <row r="730" spans="1:8" ht="16.5" thickBot="1">
      <c r="A730" s="111"/>
      <c r="B730" s="83" t="s">
        <v>388</v>
      </c>
      <c r="C730" s="3"/>
      <c r="D730" s="3"/>
      <c r="E730" s="176"/>
      <c r="F730" s="176"/>
      <c r="G730" s="176"/>
      <c r="H730" s="84">
        <f>SUM(H726:H729)</f>
        <v>0</v>
      </c>
    </row>
    <row r="731" spans="1:8" ht="13.5" customHeight="1" thickBot="1">
      <c r="A731" s="83"/>
      <c r="B731" s="2"/>
      <c r="C731" s="3"/>
      <c r="D731" s="3"/>
      <c r="E731" s="176"/>
      <c r="F731" s="176"/>
      <c r="G731" s="176"/>
      <c r="H731" s="176"/>
    </row>
    <row r="732" spans="1:8" ht="16.5" thickBot="1">
      <c r="A732" s="111">
        <v>6</v>
      </c>
      <c r="B732" s="83" t="s">
        <v>389</v>
      </c>
      <c r="C732" s="3"/>
      <c r="D732" s="3"/>
      <c r="E732" s="176"/>
      <c r="F732" s="176"/>
      <c r="G732" s="176"/>
      <c r="H732" s="84"/>
    </row>
    <row r="733" spans="1:8" ht="16.5" thickBot="1">
      <c r="A733" s="118" t="s">
        <v>390</v>
      </c>
      <c r="B733" s="119" t="s">
        <v>391</v>
      </c>
      <c r="C733" s="120"/>
      <c r="D733" s="120"/>
      <c r="E733" s="184"/>
      <c r="F733" s="184"/>
      <c r="G733" s="184"/>
      <c r="H733" s="185"/>
    </row>
    <row r="734" spans="1:8" ht="90">
      <c r="A734" s="98"/>
      <c r="B734" s="89" t="s">
        <v>392</v>
      </c>
      <c r="C734" s="90"/>
      <c r="D734" s="90"/>
      <c r="E734" s="172"/>
      <c r="F734" s="172"/>
      <c r="G734" s="172"/>
      <c r="H734" s="172"/>
    </row>
    <row r="735" spans="1:8" ht="90">
      <c r="A735" s="121" t="s">
        <v>393</v>
      </c>
      <c r="B735" s="108" t="s">
        <v>394</v>
      </c>
      <c r="C735" s="109"/>
      <c r="D735" s="109"/>
      <c r="E735" s="177"/>
      <c r="F735" s="177"/>
      <c r="G735" s="177"/>
      <c r="H735" s="177"/>
    </row>
    <row r="736" spans="1:8" ht="15">
      <c r="A736" s="122" t="s">
        <v>395</v>
      </c>
      <c r="B736" s="108" t="s">
        <v>396</v>
      </c>
      <c r="C736" s="96" t="s">
        <v>37</v>
      </c>
      <c r="D736" s="96"/>
      <c r="E736" s="183">
        <v>2</v>
      </c>
      <c r="F736" s="183"/>
      <c r="G736" s="183"/>
      <c r="H736" s="183">
        <f>E736*F736</f>
        <v>0</v>
      </c>
    </row>
    <row r="737" spans="1:8" ht="15">
      <c r="A737" s="122" t="s">
        <v>397</v>
      </c>
      <c r="B737" s="89" t="s">
        <v>398</v>
      </c>
      <c r="C737" s="100" t="s">
        <v>37</v>
      </c>
      <c r="D737" s="100"/>
      <c r="E737" s="178">
        <v>2</v>
      </c>
      <c r="F737" s="178"/>
      <c r="G737" s="178"/>
      <c r="H737" s="178">
        <f>E737*F737</f>
        <v>0</v>
      </c>
    </row>
    <row r="738" spans="1:8" ht="90">
      <c r="A738" s="101" t="s">
        <v>399</v>
      </c>
      <c r="B738" s="108" t="s">
        <v>400</v>
      </c>
      <c r="C738" s="109"/>
      <c r="D738" s="109"/>
      <c r="E738" s="177"/>
      <c r="F738" s="177"/>
      <c r="G738" s="177"/>
      <c r="H738" s="174"/>
    </row>
    <row r="739" spans="1:8" ht="15">
      <c r="A739" s="123" t="s">
        <v>401</v>
      </c>
      <c r="B739" s="108" t="s">
        <v>402</v>
      </c>
      <c r="C739" s="96" t="s">
        <v>37</v>
      </c>
      <c r="D739" s="96"/>
      <c r="E739" s="181">
        <v>2</v>
      </c>
      <c r="F739" s="181"/>
      <c r="G739" s="181"/>
      <c r="H739" s="183">
        <f>E739*F739</f>
        <v>0</v>
      </c>
    </row>
    <row r="740" spans="1:8" ht="90">
      <c r="A740" s="101" t="s">
        <v>403</v>
      </c>
      <c r="B740" s="92" t="s">
        <v>404</v>
      </c>
      <c r="C740" s="93"/>
      <c r="D740" s="93"/>
      <c r="E740" s="173"/>
      <c r="F740" s="173"/>
      <c r="G740" s="173"/>
      <c r="H740" s="173"/>
    </row>
    <row r="741" spans="1:8" ht="15">
      <c r="A741" s="122" t="s">
        <v>405</v>
      </c>
      <c r="B741" s="89" t="s">
        <v>406</v>
      </c>
      <c r="C741" s="100" t="s">
        <v>37</v>
      </c>
      <c r="D741" s="100"/>
      <c r="E741" s="178">
        <v>1</v>
      </c>
      <c r="F741" s="178"/>
      <c r="G741" s="178"/>
      <c r="H741" s="178">
        <f>E741*F741</f>
        <v>0</v>
      </c>
    </row>
    <row r="742" spans="1:8" ht="90">
      <c r="A742" s="101" t="s">
        <v>407</v>
      </c>
      <c r="B742" s="108" t="s">
        <v>408</v>
      </c>
      <c r="C742" s="109"/>
      <c r="D742" s="109"/>
      <c r="E742" s="177"/>
      <c r="F742" s="177"/>
      <c r="G742" s="177"/>
      <c r="H742" s="174"/>
    </row>
    <row r="743" spans="1:8" ht="15">
      <c r="A743" s="116" t="s">
        <v>409</v>
      </c>
      <c r="B743" s="124" t="s">
        <v>410</v>
      </c>
      <c r="C743" s="106" t="s">
        <v>37</v>
      </c>
      <c r="D743" s="106"/>
      <c r="E743" s="177">
        <v>7</v>
      </c>
      <c r="F743" s="177"/>
      <c r="G743" s="177"/>
      <c r="H743" s="174">
        <f>E743*F743</f>
        <v>0</v>
      </c>
    </row>
    <row r="744" spans="1:8" ht="16.5" thickBot="1">
      <c r="A744" s="125" t="s">
        <v>411</v>
      </c>
      <c r="B744" s="126" t="s">
        <v>412</v>
      </c>
      <c r="C744" s="127"/>
      <c r="D744" s="127"/>
      <c r="E744" s="186"/>
      <c r="F744" s="186"/>
      <c r="G744" s="186"/>
      <c r="H744" s="187"/>
    </row>
    <row r="745" spans="1:8" ht="75">
      <c r="A745" s="128"/>
      <c r="B745" s="129" t="s">
        <v>413</v>
      </c>
      <c r="C745" s="130"/>
      <c r="D745" s="130"/>
      <c r="E745" s="188"/>
      <c r="F745" s="188"/>
      <c r="G745" s="188"/>
      <c r="H745" s="188"/>
    </row>
    <row r="746" spans="1:8" ht="45">
      <c r="A746" s="131" t="s">
        <v>414</v>
      </c>
      <c r="B746" s="89" t="s">
        <v>415</v>
      </c>
      <c r="C746" s="90" t="s">
        <v>430</v>
      </c>
      <c r="D746" s="90"/>
      <c r="E746" s="172">
        <v>610</v>
      </c>
      <c r="F746" s="172"/>
      <c r="G746" s="172"/>
      <c r="H746" s="175">
        <f>E746*F746</f>
        <v>0</v>
      </c>
    </row>
    <row r="747" spans="1:8" ht="30.75" thickBot="1">
      <c r="A747" s="102" t="s">
        <v>416</v>
      </c>
      <c r="B747" s="107" t="s">
        <v>435</v>
      </c>
      <c r="C747" s="104" t="s">
        <v>422</v>
      </c>
      <c r="D747" s="104"/>
      <c r="E747" s="175">
        <v>44</v>
      </c>
      <c r="F747" s="175"/>
      <c r="G747" s="175"/>
      <c r="H747" s="175">
        <f>E747*F747</f>
        <v>0</v>
      </c>
    </row>
    <row r="748" spans="1:8" ht="16.5" thickBot="1">
      <c r="A748" s="132" t="s">
        <v>417</v>
      </c>
      <c r="B748" s="133" t="s">
        <v>418</v>
      </c>
      <c r="C748" s="134"/>
      <c r="D748" s="134"/>
      <c r="E748" s="189"/>
      <c r="F748" s="189"/>
      <c r="G748" s="189"/>
      <c r="H748" s="190"/>
    </row>
    <row r="749" spans="1:8" ht="165.75" thickBot="1">
      <c r="A749" s="128" t="s">
        <v>419</v>
      </c>
      <c r="B749" s="135" t="s">
        <v>420</v>
      </c>
      <c r="C749" s="130" t="s">
        <v>151</v>
      </c>
      <c r="D749" s="130"/>
      <c r="E749" s="204">
        <v>83</v>
      </c>
      <c r="F749" s="188"/>
      <c r="G749" s="188"/>
      <c r="H749" s="188">
        <f>E749*F749</f>
        <v>0</v>
      </c>
    </row>
    <row r="750" spans="1:8" ht="16.5" thickBot="1">
      <c r="A750" s="111"/>
      <c r="B750" s="83" t="s">
        <v>421</v>
      </c>
      <c r="C750" s="3"/>
      <c r="D750" s="3"/>
      <c r="E750" s="176"/>
      <c r="F750" s="176"/>
      <c r="G750" s="176"/>
      <c r="H750" s="84">
        <f>SUM(H736:H749)</f>
        <v>0</v>
      </c>
    </row>
    <row r="751" ht="16.5" customHeight="1"/>
    <row r="752" ht="16.5" customHeight="1"/>
    <row r="753" spans="1:8" ht="16.5" customHeight="1">
      <c r="A753" s="136"/>
      <c r="B753" s="136"/>
      <c r="C753" s="136"/>
      <c r="D753" s="136"/>
      <c r="E753" s="136"/>
      <c r="F753" s="191"/>
      <c r="G753" s="191"/>
      <c r="H753" s="191"/>
    </row>
    <row r="754" spans="1:8" ht="18">
      <c r="A754" s="136"/>
      <c r="B754" s="140" t="s">
        <v>431</v>
      </c>
      <c r="C754" s="136"/>
      <c r="D754" s="136"/>
      <c r="E754" s="136"/>
      <c r="F754" s="191"/>
      <c r="G754" s="191"/>
      <c r="H754" s="191"/>
    </row>
    <row r="755" spans="1:8" ht="17.25" customHeight="1">
      <c r="A755" s="138"/>
      <c r="B755" s="139"/>
      <c r="C755" s="138"/>
      <c r="D755" s="138"/>
      <c r="E755" s="138"/>
      <c r="F755" s="192"/>
      <c r="G755" s="192"/>
      <c r="H755" s="192"/>
    </row>
    <row r="756" spans="1:8" ht="17.25" customHeight="1">
      <c r="A756" s="138"/>
      <c r="B756" s="139"/>
      <c r="C756" s="138"/>
      <c r="D756" s="138"/>
      <c r="E756" s="138"/>
      <c r="F756" s="192"/>
      <c r="G756" s="192"/>
      <c r="H756" s="192"/>
    </row>
    <row r="757" spans="1:8" ht="17.25" customHeight="1">
      <c r="A757" s="138"/>
      <c r="B757" s="139"/>
      <c r="C757" s="138"/>
      <c r="D757" s="138"/>
      <c r="E757" s="138"/>
      <c r="F757" s="192"/>
      <c r="G757" s="192"/>
      <c r="H757" s="192"/>
    </row>
    <row r="758" spans="1:8" ht="17.25" customHeight="1">
      <c r="A758" s="138"/>
      <c r="B758" s="138"/>
      <c r="C758" s="138"/>
      <c r="D758" s="138"/>
      <c r="E758" s="138"/>
      <c r="F758" s="192"/>
      <c r="G758" s="192"/>
      <c r="H758" s="192"/>
    </row>
    <row r="759" spans="1:8" ht="17.25" customHeight="1">
      <c r="A759" s="141"/>
      <c r="B759" s="141"/>
      <c r="C759" s="141"/>
      <c r="D759" s="141"/>
      <c r="E759" s="141"/>
      <c r="F759" s="193"/>
      <c r="G759" s="193"/>
      <c r="H759" s="316"/>
    </row>
    <row r="760" spans="1:8" ht="16.5" customHeight="1">
      <c r="A760" s="142" t="s">
        <v>321</v>
      </c>
      <c r="B760" s="137" t="s">
        <v>322</v>
      </c>
      <c r="C760" s="143"/>
      <c r="D760" s="143"/>
      <c r="E760" s="143"/>
      <c r="F760" s="194"/>
      <c r="G760" s="194"/>
      <c r="H760" s="195">
        <f>H696</f>
        <v>0</v>
      </c>
    </row>
    <row r="761" spans="1:8" ht="16.5" customHeight="1">
      <c r="A761" s="142"/>
      <c r="B761" s="137"/>
      <c r="C761" s="143"/>
      <c r="D761" s="143"/>
      <c r="E761" s="143"/>
      <c r="F761" s="194"/>
      <c r="G761" s="194"/>
      <c r="H761" s="197"/>
    </row>
    <row r="762" spans="1:8" ht="16.5" customHeight="1">
      <c r="A762" s="142" t="s">
        <v>338</v>
      </c>
      <c r="B762" s="137" t="s">
        <v>339</v>
      </c>
      <c r="C762" s="143"/>
      <c r="D762" s="143"/>
      <c r="E762" s="143"/>
      <c r="F762" s="194"/>
      <c r="G762" s="194"/>
      <c r="H762" s="195">
        <f>H708</f>
        <v>0</v>
      </c>
    </row>
    <row r="763" spans="1:8" ht="16.5" customHeight="1">
      <c r="A763" s="142"/>
      <c r="B763" s="137"/>
      <c r="C763" s="143"/>
      <c r="D763" s="143"/>
      <c r="E763" s="143"/>
      <c r="F763" s="194"/>
      <c r="G763" s="194"/>
      <c r="H763" s="197"/>
    </row>
    <row r="764" spans="1:8" ht="16.5" customHeight="1">
      <c r="A764" s="142" t="s">
        <v>432</v>
      </c>
      <c r="B764" s="137" t="s">
        <v>358</v>
      </c>
      <c r="C764" s="143"/>
      <c r="D764" s="143"/>
      <c r="E764" s="143"/>
      <c r="F764" s="194"/>
      <c r="G764" s="194"/>
      <c r="H764" s="195">
        <f>H714</f>
        <v>0</v>
      </c>
    </row>
    <row r="765" spans="1:8" ht="16.5" customHeight="1">
      <c r="A765" s="142"/>
      <c r="B765" s="137"/>
      <c r="C765" s="143"/>
      <c r="D765" s="143"/>
      <c r="E765" s="143"/>
      <c r="F765" s="194"/>
      <c r="G765" s="194"/>
      <c r="H765" s="197"/>
    </row>
    <row r="766" spans="1:8" ht="16.5" customHeight="1">
      <c r="A766" s="144" t="s">
        <v>433</v>
      </c>
      <c r="B766" s="137" t="s">
        <v>365</v>
      </c>
      <c r="C766" s="143"/>
      <c r="D766" s="143"/>
      <c r="E766" s="143"/>
      <c r="F766" s="194"/>
      <c r="G766" s="194"/>
      <c r="H766" s="195">
        <f>H723</f>
        <v>0</v>
      </c>
    </row>
    <row r="767" spans="1:8" ht="16.5" customHeight="1">
      <c r="A767" s="144"/>
      <c r="B767" s="137"/>
      <c r="C767" s="143"/>
      <c r="D767" s="143"/>
      <c r="E767" s="143"/>
      <c r="F767" s="194"/>
      <c r="G767" s="194"/>
      <c r="H767" s="197"/>
    </row>
    <row r="768" spans="1:8" ht="16.5" customHeight="1">
      <c r="A768" s="144" t="s">
        <v>567</v>
      </c>
      <c r="B768" s="137" t="s">
        <v>379</v>
      </c>
      <c r="C768" s="143"/>
      <c r="D768" s="143"/>
      <c r="E768" s="143"/>
      <c r="F768" s="194"/>
      <c r="G768" s="194"/>
      <c r="H768" s="195">
        <f>H730</f>
        <v>0</v>
      </c>
    </row>
    <row r="769" spans="1:8" ht="16.5" customHeight="1">
      <c r="A769" s="144"/>
      <c r="B769" s="137"/>
      <c r="C769" s="143"/>
      <c r="D769" s="143"/>
      <c r="E769" s="143"/>
      <c r="F769" s="194"/>
      <c r="G769" s="194"/>
      <c r="H769" s="197"/>
    </row>
    <row r="770" spans="1:8" ht="16.5" customHeight="1">
      <c r="A770" s="144" t="s">
        <v>573</v>
      </c>
      <c r="B770" s="137" t="s">
        <v>389</v>
      </c>
      <c r="C770" s="143"/>
      <c r="D770" s="143"/>
      <c r="E770" s="143"/>
      <c r="F770" s="194"/>
      <c r="G770" s="194"/>
      <c r="H770" s="195">
        <f>H750</f>
        <v>0</v>
      </c>
    </row>
    <row r="771" spans="1:8" ht="16.5" customHeight="1">
      <c r="A771" s="144"/>
      <c r="B771" s="145"/>
      <c r="C771" s="143"/>
      <c r="D771" s="143"/>
      <c r="E771" s="143"/>
      <c r="F771" s="194"/>
      <c r="G771" s="194"/>
      <c r="H771" s="315"/>
    </row>
    <row r="772" spans="1:8" ht="16.5" customHeight="1">
      <c r="A772" s="314"/>
      <c r="B772" s="146" t="s">
        <v>13</v>
      </c>
      <c r="C772" s="147"/>
      <c r="D772" s="147"/>
      <c r="E772" s="147"/>
      <c r="F772" s="200"/>
      <c r="G772" s="200"/>
      <c r="H772" s="195">
        <f>SUM(H760:H770)</f>
        <v>0</v>
      </c>
    </row>
    <row r="773" spans="1:8" ht="16.5" customHeight="1">
      <c r="A773" s="143"/>
      <c r="B773" s="149" t="s">
        <v>537</v>
      </c>
      <c r="C773" s="149"/>
      <c r="D773" s="149"/>
      <c r="E773" s="149"/>
      <c r="F773" s="201"/>
      <c r="G773" s="201"/>
      <c r="H773" s="197">
        <f>H772*0.25</f>
        <v>0</v>
      </c>
    </row>
    <row r="774" spans="1:8" ht="16.5" customHeight="1">
      <c r="A774" s="143"/>
      <c r="B774" s="150" t="s">
        <v>434</v>
      </c>
      <c r="C774" s="151"/>
      <c r="D774" s="151"/>
      <c r="E774" s="151"/>
      <c r="F774" s="203"/>
      <c r="G774" s="203"/>
      <c r="H774" s="195">
        <f>SUM(H772:H773)</f>
        <v>0</v>
      </c>
    </row>
    <row r="775" spans="1:8" ht="15">
      <c r="A775" s="39"/>
      <c r="B775" s="18"/>
      <c r="C775" s="23"/>
      <c r="D775" s="18"/>
      <c r="E775" s="23"/>
      <c r="F775" s="23"/>
      <c r="G775" s="23"/>
      <c r="H775" s="23"/>
    </row>
    <row r="776" spans="1:8" ht="18">
      <c r="A776" s="39"/>
      <c r="B776" s="81" t="s">
        <v>436</v>
      </c>
      <c r="C776" s="23"/>
      <c r="D776" s="18"/>
      <c r="E776" s="23"/>
      <c r="F776" s="23"/>
      <c r="G776" s="23"/>
      <c r="H776" s="23"/>
    </row>
    <row r="777" spans="1:8" ht="15">
      <c r="A777" s="39"/>
      <c r="B777" s="18"/>
      <c r="C777" s="23"/>
      <c r="D777" s="18"/>
      <c r="E777" s="23"/>
      <c r="F777" s="23"/>
      <c r="G777" s="23"/>
      <c r="H777" s="23"/>
    </row>
    <row r="778" ht="30">
      <c r="B778" s="155" t="s">
        <v>437</v>
      </c>
    </row>
    <row r="779" ht="150">
      <c r="B779" s="155" t="s">
        <v>438</v>
      </c>
    </row>
    <row r="780" ht="12.75">
      <c r="D780" s="8"/>
    </row>
    <row r="781" spans="1:8" ht="15.75">
      <c r="A781" s="152" t="s">
        <v>439</v>
      </c>
      <c r="B781" s="153" t="s">
        <v>440</v>
      </c>
      <c r="C781" s="205"/>
      <c r="D781" s="205"/>
      <c r="E781" s="206"/>
      <c r="F781" s="206"/>
      <c r="G781" s="206"/>
      <c r="H781" s="207"/>
    </row>
    <row r="782" spans="1:8" ht="15">
      <c r="A782" s="154"/>
      <c r="B782" s="155"/>
      <c r="C782" s="205"/>
      <c r="D782" s="205"/>
      <c r="E782" s="206"/>
      <c r="F782" s="206"/>
      <c r="G782" s="206"/>
      <c r="H782" s="207"/>
    </row>
    <row r="783" spans="1:8" ht="15">
      <c r="A783" s="154" t="s">
        <v>441</v>
      </c>
      <c r="B783" s="156" t="s">
        <v>442</v>
      </c>
      <c r="C783" s="205"/>
      <c r="D783" s="205"/>
      <c r="E783" s="206"/>
      <c r="F783" s="206"/>
      <c r="G783" s="206"/>
      <c r="H783" s="207"/>
    </row>
    <row r="784" spans="1:8" ht="137.25" customHeight="1">
      <c r="A784" s="154"/>
      <c r="B784" s="157" t="s">
        <v>539</v>
      </c>
      <c r="C784" s="205"/>
      <c r="D784" s="205"/>
      <c r="E784" s="206"/>
      <c r="F784" s="206"/>
      <c r="G784" s="206"/>
      <c r="H784" s="207"/>
    </row>
    <row r="785" spans="1:8" ht="15">
      <c r="A785" s="154"/>
      <c r="B785" s="158" t="s">
        <v>443</v>
      </c>
      <c r="C785" s="205">
        <v>731</v>
      </c>
      <c r="D785" s="205"/>
      <c r="E785" s="212"/>
      <c r="F785" s="206"/>
      <c r="G785" s="206"/>
      <c r="H785" s="211"/>
    </row>
    <row r="786" spans="1:8" ht="15">
      <c r="A786" s="154" t="s">
        <v>444</v>
      </c>
      <c r="B786" s="156" t="s">
        <v>445</v>
      </c>
      <c r="C786" s="205"/>
      <c r="D786" s="205"/>
      <c r="E786" s="206"/>
      <c r="F786" s="206"/>
      <c r="G786" s="206"/>
      <c r="H786" s="207"/>
    </row>
    <row r="787" spans="1:8" ht="105">
      <c r="A787" s="154"/>
      <c r="B787" s="155" t="s">
        <v>538</v>
      </c>
      <c r="C787" s="205"/>
      <c r="D787" s="205"/>
      <c r="E787" s="206"/>
      <c r="F787" s="206"/>
      <c r="G787" s="206"/>
      <c r="H787" s="207"/>
    </row>
    <row r="788" spans="1:8" ht="15">
      <c r="A788" s="154"/>
      <c r="B788" s="158" t="s">
        <v>446</v>
      </c>
      <c r="C788" s="205">
        <v>3217</v>
      </c>
      <c r="D788" s="205"/>
      <c r="E788" s="212"/>
      <c r="F788" s="206"/>
      <c r="G788" s="206"/>
      <c r="H788" s="211"/>
    </row>
    <row r="789" spans="1:8" ht="15">
      <c r="A789" s="154"/>
      <c r="B789" s="158"/>
      <c r="C789" s="205"/>
      <c r="D789" s="205"/>
      <c r="E789" s="206"/>
      <c r="F789" s="206"/>
      <c r="G789" s="206"/>
      <c r="H789" s="207"/>
    </row>
    <row r="790" spans="1:8" ht="15">
      <c r="A790" s="154" t="s">
        <v>447</v>
      </c>
      <c r="B790" s="159" t="s">
        <v>448</v>
      </c>
      <c r="C790" s="205"/>
      <c r="D790" s="205"/>
      <c r="E790" s="206"/>
      <c r="F790" s="206"/>
      <c r="G790" s="206"/>
      <c r="H790" s="207"/>
    </row>
    <row r="791" spans="1:8" ht="15">
      <c r="A791" s="154"/>
      <c r="B791" s="160" t="s">
        <v>37</v>
      </c>
      <c r="C791" s="205">
        <v>76</v>
      </c>
      <c r="D791" s="205"/>
      <c r="E791" s="212"/>
      <c r="F791" s="206"/>
      <c r="G791" s="206"/>
      <c r="H791" s="211"/>
    </row>
    <row r="792" spans="1:8" ht="15">
      <c r="A792" s="154" t="s">
        <v>449</v>
      </c>
      <c r="B792" s="159" t="s">
        <v>450</v>
      </c>
      <c r="C792" s="205"/>
      <c r="D792" s="205"/>
      <c r="E792" s="206"/>
      <c r="F792" s="206"/>
      <c r="G792" s="206"/>
      <c r="H792" s="207"/>
    </row>
    <row r="793" spans="1:8" ht="15">
      <c r="A793" s="154"/>
      <c r="B793" s="159" t="s">
        <v>451</v>
      </c>
      <c r="C793" s="205"/>
      <c r="D793" s="205"/>
      <c r="E793" s="206"/>
      <c r="F793" s="206"/>
      <c r="G793" s="206"/>
      <c r="H793" s="207"/>
    </row>
    <row r="794" spans="1:8" ht="15">
      <c r="A794" s="154"/>
      <c r="B794" s="160" t="s">
        <v>452</v>
      </c>
      <c r="C794" s="205">
        <v>538</v>
      </c>
      <c r="D794" s="205"/>
      <c r="E794" s="212"/>
      <c r="F794" s="206"/>
      <c r="G794" s="206"/>
      <c r="H794" s="211"/>
    </row>
    <row r="795" spans="1:8" ht="15">
      <c r="A795" s="154" t="s">
        <v>453</v>
      </c>
      <c r="B795" s="159" t="s">
        <v>454</v>
      </c>
      <c r="C795" s="205"/>
      <c r="D795" s="205"/>
      <c r="E795" s="206"/>
      <c r="F795" s="206"/>
      <c r="G795" s="206"/>
      <c r="H795" s="207"/>
    </row>
    <row r="796" spans="1:8" ht="15">
      <c r="A796" s="161"/>
      <c r="B796" s="162" t="s">
        <v>455</v>
      </c>
      <c r="C796" s="205"/>
      <c r="D796" s="205"/>
      <c r="E796" s="206"/>
      <c r="F796" s="206"/>
      <c r="G796" s="206"/>
      <c r="H796" s="207"/>
    </row>
    <row r="797" spans="1:8" ht="15">
      <c r="A797" s="154"/>
      <c r="B797" s="158" t="s">
        <v>446</v>
      </c>
      <c r="C797" s="205">
        <v>2936</v>
      </c>
      <c r="D797" s="205"/>
      <c r="E797" s="212"/>
      <c r="F797" s="206"/>
      <c r="G797" s="206"/>
      <c r="H797" s="211"/>
    </row>
    <row r="798" spans="1:8" ht="15">
      <c r="A798" s="154"/>
      <c r="B798" s="158"/>
      <c r="C798" s="205"/>
      <c r="D798" s="205"/>
      <c r="E798" s="206"/>
      <c r="F798" s="206"/>
      <c r="G798" s="206"/>
      <c r="H798" s="207"/>
    </row>
    <row r="799" spans="1:8" ht="30">
      <c r="A799" s="154"/>
      <c r="B799" s="349" t="s">
        <v>704</v>
      </c>
      <c r="C799" s="205"/>
      <c r="D799" s="205"/>
      <c r="E799" s="206"/>
      <c r="F799" s="206"/>
      <c r="G799" s="206"/>
      <c r="H799" s="207"/>
    </row>
    <row r="800" spans="1:8" ht="15">
      <c r="A800" s="154"/>
      <c r="B800" s="157" t="s">
        <v>702</v>
      </c>
      <c r="C800" s="205"/>
      <c r="D800" s="205"/>
      <c r="E800" s="206"/>
      <c r="F800" s="206"/>
      <c r="G800" s="206"/>
      <c r="H800" s="207"/>
    </row>
    <row r="801" spans="1:12" ht="15">
      <c r="A801" s="154"/>
      <c r="B801" s="348" t="s">
        <v>703</v>
      </c>
      <c r="C801" s="205">
        <v>3217</v>
      </c>
      <c r="D801" s="205"/>
      <c r="E801" s="212"/>
      <c r="F801" s="206"/>
      <c r="G801" s="206"/>
      <c r="H801" s="211"/>
      <c r="L801" s="4" t="s">
        <v>705</v>
      </c>
    </row>
    <row r="802" spans="1:8" ht="15">
      <c r="A802" s="154"/>
      <c r="B802" s="158"/>
      <c r="C802" s="205"/>
      <c r="D802" s="205"/>
      <c r="E802" s="206"/>
      <c r="F802" s="206"/>
      <c r="G802" s="206"/>
      <c r="H802" s="207"/>
    </row>
    <row r="803" spans="1:8" ht="15.75">
      <c r="A803" s="163"/>
      <c r="B803" s="226" t="s">
        <v>456</v>
      </c>
      <c r="C803" s="208"/>
      <c r="D803" s="208"/>
      <c r="E803" s="209"/>
      <c r="F803" s="209"/>
      <c r="G803" s="209"/>
      <c r="H803" s="215">
        <f>SUM(H782:H801)</f>
        <v>0</v>
      </c>
    </row>
    <row r="804" spans="1:8" ht="15">
      <c r="A804" s="154"/>
      <c r="B804" s="156"/>
      <c r="C804" s="205"/>
      <c r="D804" s="205"/>
      <c r="E804" s="206"/>
      <c r="F804" s="206"/>
      <c r="G804" s="206"/>
      <c r="H804" s="207"/>
    </row>
    <row r="805" spans="1:8" ht="15.75">
      <c r="A805" s="152" t="s">
        <v>338</v>
      </c>
      <c r="B805" s="165" t="s">
        <v>457</v>
      </c>
      <c r="C805" s="205"/>
      <c r="D805" s="205"/>
      <c r="E805" s="206"/>
      <c r="F805" s="206"/>
      <c r="G805" s="206"/>
      <c r="H805" s="207"/>
    </row>
    <row r="806" spans="1:8" ht="15">
      <c r="A806" s="154"/>
      <c r="B806" s="156"/>
      <c r="C806" s="205"/>
      <c r="D806" s="205"/>
      <c r="E806" s="206"/>
      <c r="F806" s="206"/>
      <c r="G806" s="206"/>
      <c r="H806" s="207"/>
    </row>
    <row r="807" spans="1:8" ht="15">
      <c r="A807" s="154" t="s">
        <v>458</v>
      </c>
      <c r="B807" s="156" t="s">
        <v>459</v>
      </c>
      <c r="C807" s="205"/>
      <c r="D807" s="205"/>
      <c r="E807" s="206"/>
      <c r="F807" s="206"/>
      <c r="G807" s="206"/>
      <c r="H807" s="207"/>
    </row>
    <row r="808" spans="1:8" ht="60">
      <c r="A808" s="154"/>
      <c r="B808" s="157" t="s">
        <v>540</v>
      </c>
      <c r="C808" s="205"/>
      <c r="D808" s="205"/>
      <c r="E808" s="206"/>
      <c r="F808" s="206"/>
      <c r="G808" s="206"/>
      <c r="H808" s="207"/>
    </row>
    <row r="809" spans="1:8" ht="15">
      <c r="A809" s="154"/>
      <c r="B809" s="160" t="s">
        <v>37</v>
      </c>
      <c r="C809" s="205">
        <v>76</v>
      </c>
      <c r="D809" s="205"/>
      <c r="E809" s="212"/>
      <c r="F809" s="206"/>
      <c r="G809" s="206"/>
      <c r="H809" s="211"/>
    </row>
    <row r="810" spans="1:8" ht="15">
      <c r="A810" s="154" t="s">
        <v>460</v>
      </c>
      <c r="B810" s="166" t="s">
        <v>461</v>
      </c>
      <c r="C810" s="205"/>
      <c r="D810" s="205"/>
      <c r="E810" s="206"/>
      <c r="F810" s="206"/>
      <c r="G810" s="206"/>
      <c r="H810" s="207"/>
    </row>
    <row r="811" spans="1:8" ht="15">
      <c r="A811" s="161"/>
      <c r="B811" s="164" t="s">
        <v>462</v>
      </c>
      <c r="C811" s="205"/>
      <c r="D811" s="205"/>
      <c r="E811" s="206"/>
      <c r="F811" s="206"/>
      <c r="G811" s="206"/>
      <c r="H811" s="207"/>
    </row>
    <row r="812" spans="1:8" ht="15">
      <c r="A812" s="161"/>
      <c r="B812" s="160" t="s">
        <v>37</v>
      </c>
      <c r="C812" s="205">
        <v>2690</v>
      </c>
      <c r="D812" s="205"/>
      <c r="E812" s="212"/>
      <c r="F812" s="206"/>
      <c r="G812" s="206"/>
      <c r="H812" s="211"/>
    </row>
    <row r="813" spans="1:8" ht="15">
      <c r="A813" s="161" t="s">
        <v>463</v>
      </c>
      <c r="B813" s="162" t="s">
        <v>464</v>
      </c>
      <c r="C813" s="205"/>
      <c r="D813" s="205"/>
      <c r="E813" s="206"/>
      <c r="F813" s="206"/>
      <c r="G813" s="206"/>
      <c r="H813" s="207"/>
    </row>
    <row r="814" spans="1:8" ht="15">
      <c r="A814" s="161"/>
      <c r="B814" s="162" t="s">
        <v>465</v>
      </c>
      <c r="C814" s="205"/>
      <c r="D814" s="205"/>
      <c r="E814" s="206"/>
      <c r="F814" s="206"/>
      <c r="G814" s="206"/>
      <c r="H814" s="207"/>
    </row>
    <row r="815" spans="1:8" ht="15">
      <c r="A815" s="161"/>
      <c r="B815" s="158" t="s">
        <v>37</v>
      </c>
      <c r="C815" s="205">
        <v>948</v>
      </c>
      <c r="D815" s="205"/>
      <c r="E815" s="212"/>
      <c r="F815" s="206"/>
      <c r="G815" s="206"/>
      <c r="H815" s="211"/>
    </row>
    <row r="816" spans="1:8" ht="15">
      <c r="A816" s="161" t="s">
        <v>463</v>
      </c>
      <c r="B816" s="162" t="s">
        <v>466</v>
      </c>
      <c r="C816" s="205"/>
      <c r="D816" s="205"/>
      <c r="E816" s="206"/>
      <c r="F816" s="206"/>
      <c r="G816" s="206"/>
      <c r="H816" s="207"/>
    </row>
    <row r="817" spans="1:8" ht="60">
      <c r="A817" s="161"/>
      <c r="B817" s="157" t="s">
        <v>467</v>
      </c>
      <c r="C817" s="205"/>
      <c r="D817" s="205"/>
      <c r="E817" s="206"/>
      <c r="F817" s="206"/>
      <c r="G817" s="206"/>
      <c r="H817" s="207"/>
    </row>
    <row r="818" spans="1:8" ht="15">
      <c r="A818" s="161"/>
      <c r="B818" s="158"/>
      <c r="C818" s="205">
        <v>16128</v>
      </c>
      <c r="D818" s="205"/>
      <c r="E818" s="212"/>
      <c r="F818" s="206"/>
      <c r="G818" s="206"/>
      <c r="H818" s="211"/>
    </row>
    <row r="819" spans="1:8" ht="60">
      <c r="A819" s="167" t="s">
        <v>468</v>
      </c>
      <c r="B819" s="168" t="s">
        <v>469</v>
      </c>
      <c r="C819" s="205"/>
      <c r="D819" s="205"/>
      <c r="E819" s="206"/>
      <c r="F819" s="206"/>
      <c r="G819" s="206"/>
      <c r="H819" s="207"/>
    </row>
    <row r="820" spans="1:8" ht="165">
      <c r="A820" s="161"/>
      <c r="B820" s="168" t="s">
        <v>470</v>
      </c>
      <c r="C820" s="205"/>
      <c r="D820" s="205"/>
      <c r="E820" s="206"/>
      <c r="F820" s="206"/>
      <c r="G820" s="206"/>
      <c r="H820" s="207"/>
    </row>
    <row r="821" spans="1:8" ht="15">
      <c r="A821" s="161"/>
      <c r="B821" s="158" t="s">
        <v>446</v>
      </c>
      <c r="C821" s="205">
        <v>3217</v>
      </c>
      <c r="D821" s="205"/>
      <c r="E821" s="212"/>
      <c r="F821" s="206"/>
      <c r="G821" s="206"/>
      <c r="H821" s="211"/>
    </row>
    <row r="822" spans="1:8" ht="30">
      <c r="A822" s="167" t="s">
        <v>471</v>
      </c>
      <c r="B822" s="168" t="s">
        <v>472</v>
      </c>
      <c r="C822" s="205"/>
      <c r="D822" s="205"/>
      <c r="E822" s="206"/>
      <c r="F822" s="206"/>
      <c r="G822" s="206"/>
      <c r="H822" s="207"/>
    </row>
    <row r="823" spans="1:8" ht="120">
      <c r="A823" s="161"/>
      <c r="B823" s="157" t="s">
        <v>473</v>
      </c>
      <c r="C823" s="205"/>
      <c r="D823" s="205"/>
      <c r="E823" s="206"/>
      <c r="F823" s="206"/>
      <c r="G823" s="206"/>
      <c r="H823" s="207"/>
    </row>
    <row r="824" spans="1:8" ht="15">
      <c r="A824" s="161"/>
      <c r="B824" s="158" t="s">
        <v>446</v>
      </c>
      <c r="C824" s="205">
        <v>3217</v>
      </c>
      <c r="D824" s="205"/>
      <c r="E824" s="212"/>
      <c r="F824" s="206"/>
      <c r="G824" s="206"/>
      <c r="H824" s="211"/>
    </row>
    <row r="825" spans="1:8" ht="15">
      <c r="A825" s="161"/>
      <c r="B825" s="158"/>
      <c r="C825" s="205"/>
      <c r="D825" s="205"/>
      <c r="E825" s="206"/>
      <c r="F825" s="206"/>
      <c r="G825" s="206"/>
      <c r="H825" s="207"/>
    </row>
    <row r="826" spans="1:8" ht="15.75">
      <c r="A826" s="169"/>
      <c r="B826" s="214" t="s">
        <v>474</v>
      </c>
      <c r="C826" s="208"/>
      <c r="D826" s="208"/>
      <c r="E826" s="209"/>
      <c r="F826" s="209"/>
      <c r="G826" s="209"/>
      <c r="H826" s="215">
        <f>SUM(H806:H825)</f>
        <v>0</v>
      </c>
    </row>
    <row r="827" spans="1:8" ht="15">
      <c r="A827" s="161"/>
      <c r="B827" s="162"/>
      <c r="C827" s="205"/>
      <c r="D827" s="205"/>
      <c r="E827" s="206"/>
      <c r="F827" s="206"/>
      <c r="G827" s="206"/>
      <c r="H827" s="207"/>
    </row>
    <row r="828" spans="1:8" ht="15.75">
      <c r="A828" s="170" t="s">
        <v>432</v>
      </c>
      <c r="B828" s="153" t="s">
        <v>475</v>
      </c>
      <c r="C828" s="205"/>
      <c r="D828" s="205"/>
      <c r="E828" s="206"/>
      <c r="F828" s="206"/>
      <c r="G828" s="206"/>
      <c r="H828" s="207"/>
    </row>
    <row r="829" spans="1:8" ht="15">
      <c r="A829" s="161"/>
      <c r="B829" s="162"/>
      <c r="C829" s="205"/>
      <c r="D829" s="205"/>
      <c r="E829" s="206"/>
      <c r="F829" s="206"/>
      <c r="G829" s="206"/>
      <c r="H829" s="207"/>
    </row>
    <row r="830" spans="1:8" ht="15">
      <c r="A830" s="161" t="s">
        <v>476</v>
      </c>
      <c r="B830" s="162" t="s">
        <v>477</v>
      </c>
      <c r="C830" s="205"/>
      <c r="D830" s="205"/>
      <c r="E830" s="206"/>
      <c r="F830" s="206"/>
      <c r="G830" s="206"/>
      <c r="H830" s="207"/>
    </row>
    <row r="831" spans="1:8" ht="90">
      <c r="A831" s="161"/>
      <c r="B831" s="168" t="s">
        <v>478</v>
      </c>
      <c r="C831" s="205"/>
      <c r="D831" s="205"/>
      <c r="E831" s="206"/>
      <c r="F831" s="206"/>
      <c r="G831" s="206"/>
      <c r="H831" s="207"/>
    </row>
    <row r="832" spans="1:8" ht="15">
      <c r="A832" s="161"/>
      <c r="B832" s="160" t="s">
        <v>37</v>
      </c>
      <c r="C832" s="205">
        <v>63</v>
      </c>
      <c r="D832" s="205"/>
      <c r="E832" s="212"/>
      <c r="F832" s="206"/>
      <c r="G832" s="206"/>
      <c r="H832" s="211"/>
    </row>
    <row r="833" spans="1:8" ht="15">
      <c r="A833" s="161" t="s">
        <v>479</v>
      </c>
      <c r="B833" s="162" t="s">
        <v>480</v>
      </c>
      <c r="C833" s="205"/>
      <c r="D833" s="205"/>
      <c r="E833" s="206"/>
      <c r="F833" s="206"/>
      <c r="G833" s="206"/>
      <c r="H833" s="207"/>
    </row>
    <row r="834" spans="1:8" ht="15">
      <c r="A834" s="161"/>
      <c r="B834" s="162" t="s">
        <v>481</v>
      </c>
      <c r="C834" s="205"/>
      <c r="D834" s="205"/>
      <c r="E834" s="206"/>
      <c r="F834" s="206"/>
      <c r="G834" s="206"/>
      <c r="H834" s="207"/>
    </row>
    <row r="835" spans="1:8" ht="15">
      <c r="A835" s="161"/>
      <c r="B835" s="160" t="s">
        <v>37</v>
      </c>
      <c r="C835" s="205">
        <v>3</v>
      </c>
      <c r="D835" s="205"/>
      <c r="E835" s="212"/>
      <c r="F835" s="206"/>
      <c r="G835" s="206"/>
      <c r="H835" s="211"/>
    </row>
    <row r="836" spans="1:8" ht="15">
      <c r="A836" s="161" t="s">
        <v>482</v>
      </c>
      <c r="B836" s="162" t="s">
        <v>483</v>
      </c>
      <c r="C836" s="205"/>
      <c r="D836" s="205"/>
      <c r="E836" s="206"/>
      <c r="F836" s="206"/>
      <c r="G836" s="206"/>
      <c r="H836" s="207"/>
    </row>
    <row r="837" spans="1:8" ht="15">
      <c r="A837" s="161"/>
      <c r="B837" s="162" t="s">
        <v>484</v>
      </c>
      <c r="C837" s="205"/>
      <c r="D837" s="205"/>
      <c r="E837" s="206"/>
      <c r="F837" s="206"/>
      <c r="G837" s="206"/>
      <c r="H837" s="207"/>
    </row>
    <row r="838" spans="1:8" ht="15">
      <c r="A838" s="161"/>
      <c r="B838" s="160" t="s">
        <v>37</v>
      </c>
      <c r="C838" s="205">
        <v>2</v>
      </c>
      <c r="D838" s="205"/>
      <c r="E838" s="212"/>
      <c r="F838" s="206"/>
      <c r="G838" s="206"/>
      <c r="H838" s="211"/>
    </row>
    <row r="839" spans="1:8" ht="15">
      <c r="A839" s="161" t="s">
        <v>485</v>
      </c>
      <c r="B839" s="162" t="s">
        <v>486</v>
      </c>
      <c r="C839" s="205"/>
      <c r="D839" s="205"/>
      <c r="E839" s="206"/>
      <c r="F839" s="206"/>
      <c r="G839" s="206"/>
      <c r="H839" s="207"/>
    </row>
    <row r="840" spans="1:8" ht="45">
      <c r="A840" s="161"/>
      <c r="B840" s="168" t="s">
        <v>487</v>
      </c>
      <c r="C840" s="205"/>
      <c r="D840" s="205"/>
      <c r="E840" s="206"/>
      <c r="F840" s="206"/>
      <c r="G840" s="206"/>
      <c r="H840" s="207"/>
    </row>
    <row r="841" spans="1:8" ht="15">
      <c r="A841" s="161"/>
      <c r="B841" s="160" t="s">
        <v>37</v>
      </c>
      <c r="C841" s="205">
        <v>2</v>
      </c>
      <c r="D841" s="205"/>
      <c r="E841" s="212"/>
      <c r="F841" s="206"/>
      <c r="G841" s="206"/>
      <c r="H841" s="211"/>
    </row>
    <row r="842" spans="1:8" ht="15">
      <c r="A842" s="161" t="s">
        <v>488</v>
      </c>
      <c r="B842" s="162" t="s">
        <v>489</v>
      </c>
      <c r="C842" s="205"/>
      <c r="D842" s="205"/>
      <c r="E842" s="206"/>
      <c r="F842" s="206"/>
      <c r="G842" s="206"/>
      <c r="H842" s="207"/>
    </row>
    <row r="843" spans="1:8" ht="15">
      <c r="A843" s="161"/>
      <c r="B843" s="162" t="s">
        <v>490</v>
      </c>
      <c r="C843" s="205"/>
      <c r="D843" s="205"/>
      <c r="E843" s="206"/>
      <c r="F843" s="206"/>
      <c r="G843" s="206"/>
      <c r="H843" s="207"/>
    </row>
    <row r="844" spans="1:8" ht="15">
      <c r="A844" s="161"/>
      <c r="B844" s="162" t="s">
        <v>491</v>
      </c>
      <c r="C844" s="205"/>
      <c r="D844" s="205"/>
      <c r="E844" s="206"/>
      <c r="F844" s="206"/>
      <c r="G844" s="206"/>
      <c r="H844" s="207"/>
    </row>
    <row r="845" spans="1:8" ht="15">
      <c r="A845" s="161"/>
      <c r="B845" s="160" t="s">
        <v>37</v>
      </c>
      <c r="C845" s="205">
        <v>2</v>
      </c>
      <c r="D845" s="205"/>
      <c r="E845" s="212"/>
      <c r="F845" s="206"/>
      <c r="G845" s="206"/>
      <c r="H845" s="211"/>
    </row>
    <row r="846" spans="1:8" ht="15">
      <c r="A846" s="161" t="s">
        <v>492</v>
      </c>
      <c r="B846" s="162" t="s">
        <v>493</v>
      </c>
      <c r="C846" s="205"/>
      <c r="D846" s="205"/>
      <c r="E846" s="206"/>
      <c r="F846" s="206"/>
      <c r="G846" s="206"/>
      <c r="H846" s="207"/>
    </row>
    <row r="847" spans="1:8" ht="15">
      <c r="A847" s="161"/>
      <c r="B847" s="162" t="s">
        <v>490</v>
      </c>
      <c r="C847" s="205"/>
      <c r="D847" s="205"/>
      <c r="E847" s="206"/>
      <c r="F847" s="206"/>
      <c r="G847" s="206"/>
      <c r="H847" s="207"/>
    </row>
    <row r="848" spans="1:8" ht="15">
      <c r="A848" s="161"/>
      <c r="B848" s="162" t="s">
        <v>494</v>
      </c>
      <c r="C848" s="205"/>
      <c r="D848" s="205"/>
      <c r="E848" s="206"/>
      <c r="F848" s="206"/>
      <c r="G848" s="206"/>
      <c r="H848" s="207"/>
    </row>
    <row r="849" spans="1:8" ht="15">
      <c r="A849" s="161"/>
      <c r="B849" s="160" t="s">
        <v>37</v>
      </c>
      <c r="C849" s="205">
        <v>2</v>
      </c>
      <c r="D849" s="205"/>
      <c r="E849" s="212"/>
      <c r="F849" s="206"/>
      <c r="G849" s="206"/>
      <c r="H849" s="211"/>
    </row>
    <row r="850" spans="1:8" ht="15">
      <c r="A850" s="161" t="s">
        <v>495</v>
      </c>
      <c r="B850" s="162" t="s">
        <v>496</v>
      </c>
      <c r="C850" s="205"/>
      <c r="D850" s="205"/>
      <c r="E850" s="206"/>
      <c r="F850" s="206"/>
      <c r="G850" s="206"/>
      <c r="H850" s="207"/>
    </row>
    <row r="851" spans="1:8" ht="45">
      <c r="A851" s="161"/>
      <c r="B851" s="168" t="s">
        <v>497</v>
      </c>
      <c r="C851" s="205"/>
      <c r="D851" s="205"/>
      <c r="E851" s="206"/>
      <c r="F851" s="206"/>
      <c r="G851" s="206"/>
      <c r="H851" s="207"/>
    </row>
    <row r="852" spans="1:8" ht="15">
      <c r="A852" s="161"/>
      <c r="B852" s="160" t="s">
        <v>37</v>
      </c>
      <c r="C852" s="205">
        <v>1190</v>
      </c>
      <c r="D852" s="205"/>
      <c r="E852" s="212"/>
      <c r="F852" s="206"/>
      <c r="G852" s="206"/>
      <c r="H852" s="211"/>
    </row>
    <row r="853" spans="1:8" ht="15">
      <c r="A853" s="161" t="s">
        <v>498</v>
      </c>
      <c r="B853" s="162" t="s">
        <v>499</v>
      </c>
      <c r="C853" s="205"/>
      <c r="D853" s="205"/>
      <c r="E853" s="206"/>
      <c r="F853" s="206"/>
      <c r="G853" s="206"/>
      <c r="H853" s="207"/>
    </row>
    <row r="854" spans="1:8" ht="45">
      <c r="A854" s="161"/>
      <c r="B854" s="168" t="s">
        <v>497</v>
      </c>
      <c r="C854" s="205"/>
      <c r="D854" s="205"/>
      <c r="E854" s="206"/>
      <c r="F854" s="206"/>
      <c r="G854" s="206"/>
      <c r="H854" s="207"/>
    </row>
    <row r="855" spans="1:8" ht="15">
      <c r="A855" s="161"/>
      <c r="B855" s="160" t="s">
        <v>37</v>
      </c>
      <c r="C855" s="205">
        <v>1500</v>
      </c>
      <c r="D855" s="205"/>
      <c r="E855" s="212"/>
      <c r="F855" s="206"/>
      <c r="G855" s="206"/>
      <c r="H855" s="211"/>
    </row>
    <row r="856" spans="1:8" ht="15">
      <c r="A856" s="161" t="s">
        <v>500</v>
      </c>
      <c r="B856" s="162" t="s">
        <v>501</v>
      </c>
      <c r="C856" s="205"/>
      <c r="D856" s="205"/>
      <c r="E856" s="206"/>
      <c r="F856" s="206"/>
      <c r="G856" s="206"/>
      <c r="H856" s="207"/>
    </row>
    <row r="857" spans="1:8" ht="45">
      <c r="A857" s="161"/>
      <c r="B857" s="168" t="s">
        <v>502</v>
      </c>
      <c r="C857" s="205"/>
      <c r="D857" s="205"/>
      <c r="E857" s="206"/>
      <c r="F857" s="206"/>
      <c r="G857" s="206"/>
      <c r="H857" s="207"/>
    </row>
    <row r="858" spans="1:8" ht="15">
      <c r="A858" s="161"/>
      <c r="B858" s="160" t="s">
        <v>37</v>
      </c>
      <c r="C858" s="205">
        <v>240</v>
      </c>
      <c r="D858" s="205"/>
      <c r="E858" s="212"/>
      <c r="F858" s="206"/>
      <c r="G858" s="206"/>
      <c r="H858" s="211"/>
    </row>
    <row r="859" spans="1:8" ht="15">
      <c r="A859" s="161" t="s">
        <v>503</v>
      </c>
      <c r="B859" s="162" t="s">
        <v>504</v>
      </c>
      <c r="C859" s="205"/>
      <c r="D859" s="205"/>
      <c r="E859" s="206"/>
      <c r="F859" s="206"/>
      <c r="G859" s="206"/>
      <c r="H859" s="207"/>
    </row>
    <row r="860" spans="1:8" ht="15">
      <c r="A860" s="161"/>
      <c r="B860" s="162" t="s">
        <v>505</v>
      </c>
      <c r="C860" s="205"/>
      <c r="D860" s="205"/>
      <c r="E860" s="206"/>
      <c r="F860" s="206"/>
      <c r="G860" s="206"/>
      <c r="H860" s="207"/>
    </row>
    <row r="861" spans="1:8" ht="15">
      <c r="A861" s="161"/>
      <c r="B861" s="160" t="s">
        <v>37</v>
      </c>
      <c r="C861" s="205">
        <v>105</v>
      </c>
      <c r="D861" s="205"/>
      <c r="E861" s="212"/>
      <c r="F861" s="206"/>
      <c r="G861" s="206"/>
      <c r="H861" s="211"/>
    </row>
    <row r="862" spans="1:8" ht="15">
      <c r="A862" s="161" t="s">
        <v>506</v>
      </c>
      <c r="B862" s="162" t="s">
        <v>507</v>
      </c>
      <c r="C862" s="205"/>
      <c r="D862" s="205"/>
      <c r="E862" s="206"/>
      <c r="F862" s="206"/>
      <c r="G862" s="206"/>
      <c r="H862" s="207"/>
    </row>
    <row r="863" spans="1:8" ht="15">
      <c r="A863" s="161"/>
      <c r="B863" s="162" t="s">
        <v>508</v>
      </c>
      <c r="C863" s="205"/>
      <c r="D863" s="205"/>
      <c r="E863" s="206"/>
      <c r="F863" s="206"/>
      <c r="G863" s="206"/>
      <c r="H863" s="207"/>
    </row>
    <row r="864" spans="1:8" ht="15">
      <c r="A864" s="161"/>
      <c r="B864" s="160" t="s">
        <v>37</v>
      </c>
      <c r="C864" s="205">
        <v>60</v>
      </c>
      <c r="D864" s="205"/>
      <c r="E864" s="212"/>
      <c r="F864" s="206"/>
      <c r="G864" s="206"/>
      <c r="H864" s="211"/>
    </row>
    <row r="865" spans="1:8" ht="15">
      <c r="A865" s="161" t="s">
        <v>509</v>
      </c>
      <c r="B865" s="162" t="s">
        <v>510</v>
      </c>
      <c r="C865" s="205"/>
      <c r="D865" s="205"/>
      <c r="E865" s="206"/>
      <c r="F865" s="206"/>
      <c r="G865" s="206"/>
      <c r="H865" s="207"/>
    </row>
    <row r="866" spans="1:8" ht="45">
      <c r="A866" s="161"/>
      <c r="B866" s="168" t="s">
        <v>511</v>
      </c>
      <c r="C866" s="205"/>
      <c r="D866" s="205"/>
      <c r="E866" s="206"/>
      <c r="F866" s="206"/>
      <c r="G866" s="206"/>
      <c r="H866" s="207"/>
    </row>
    <row r="867" spans="1:8" ht="15">
      <c r="A867" s="161"/>
      <c r="B867" s="160" t="s">
        <v>37</v>
      </c>
      <c r="C867" s="205">
        <v>25</v>
      </c>
      <c r="D867" s="205"/>
      <c r="E867" s="212"/>
      <c r="F867" s="206"/>
      <c r="G867" s="206"/>
      <c r="H867" s="211"/>
    </row>
    <row r="868" spans="1:8" ht="15">
      <c r="A868" s="161" t="s">
        <v>512</v>
      </c>
      <c r="B868" s="162" t="s">
        <v>513</v>
      </c>
      <c r="C868" s="205"/>
      <c r="D868" s="205"/>
      <c r="E868" s="206"/>
      <c r="F868" s="206"/>
      <c r="G868" s="206"/>
      <c r="H868" s="207"/>
    </row>
    <row r="869" spans="1:8" ht="37.5" customHeight="1">
      <c r="A869" s="161"/>
      <c r="B869" s="168" t="s">
        <v>541</v>
      </c>
      <c r="C869" s="205"/>
      <c r="D869" s="205"/>
      <c r="E869" s="206"/>
      <c r="F869" s="206"/>
      <c r="G869" s="206"/>
      <c r="H869" s="207"/>
    </row>
    <row r="870" spans="1:8" ht="15">
      <c r="A870" s="161"/>
      <c r="B870" s="160" t="s">
        <v>37</v>
      </c>
      <c r="C870" s="205">
        <v>375</v>
      </c>
      <c r="D870" s="205"/>
      <c r="E870" s="212"/>
      <c r="F870" s="206"/>
      <c r="G870" s="206"/>
      <c r="H870" s="211"/>
    </row>
    <row r="871" spans="1:8" ht="15">
      <c r="A871" s="161"/>
      <c r="B871" s="160"/>
      <c r="C871" s="205"/>
      <c r="D871" s="205"/>
      <c r="E871" s="231"/>
      <c r="F871" s="206"/>
      <c r="G871" s="206"/>
      <c r="H871" s="239"/>
    </row>
    <row r="872" spans="1:8" ht="15">
      <c r="A872" s="161" t="s">
        <v>514</v>
      </c>
      <c r="B872" s="162" t="s">
        <v>515</v>
      </c>
      <c r="C872" s="205"/>
      <c r="D872" s="205"/>
      <c r="E872" s="206"/>
      <c r="F872" s="206"/>
      <c r="G872" s="206"/>
      <c r="H872" s="207"/>
    </row>
    <row r="873" spans="1:8" ht="45">
      <c r="A873" s="161"/>
      <c r="B873" s="168" t="s">
        <v>516</v>
      </c>
      <c r="C873" s="205"/>
      <c r="D873" s="205"/>
      <c r="E873" s="206"/>
      <c r="F873" s="206"/>
      <c r="G873" s="206"/>
      <c r="H873" s="207"/>
    </row>
    <row r="874" spans="1:8" ht="15">
      <c r="A874" s="161"/>
      <c r="B874" s="168"/>
      <c r="C874" s="205">
        <v>468</v>
      </c>
      <c r="D874" s="205"/>
      <c r="E874" s="212"/>
      <c r="F874" s="206"/>
      <c r="G874" s="206"/>
      <c r="H874" s="211"/>
    </row>
    <row r="875" spans="1:8" ht="15">
      <c r="A875" s="161"/>
      <c r="B875" s="162" t="s">
        <v>517</v>
      </c>
      <c r="C875" s="205"/>
      <c r="D875" s="205"/>
      <c r="E875" s="206"/>
      <c r="F875" s="206"/>
      <c r="G875" s="206"/>
      <c r="H875" s="207"/>
    </row>
    <row r="876" spans="1:8" ht="60">
      <c r="A876" s="161"/>
      <c r="B876" s="168" t="s">
        <v>518</v>
      </c>
      <c r="C876" s="205"/>
      <c r="D876" s="205"/>
      <c r="E876" s="206"/>
      <c r="F876" s="206"/>
      <c r="G876" s="206"/>
      <c r="H876" s="207"/>
    </row>
    <row r="877" spans="1:8" ht="15">
      <c r="A877" s="161"/>
      <c r="B877" s="162"/>
      <c r="C877" s="205"/>
      <c r="D877" s="205"/>
      <c r="E877" s="206"/>
      <c r="F877" s="206"/>
      <c r="G877" s="206"/>
      <c r="H877" s="207"/>
    </row>
    <row r="878" spans="1:8" ht="15">
      <c r="A878" s="161" t="s">
        <v>519</v>
      </c>
      <c r="B878" s="162" t="s">
        <v>520</v>
      </c>
      <c r="C878" s="205"/>
      <c r="D878" s="205"/>
      <c r="E878" s="206"/>
      <c r="F878" s="206"/>
      <c r="G878" s="206"/>
      <c r="H878" s="207"/>
    </row>
    <row r="879" spans="1:8" ht="15">
      <c r="A879" s="161"/>
      <c r="B879" s="162" t="s">
        <v>521</v>
      </c>
      <c r="C879" s="205"/>
      <c r="D879" s="205"/>
      <c r="E879" s="206"/>
      <c r="F879" s="206"/>
      <c r="G879" s="206"/>
      <c r="H879" s="207"/>
    </row>
    <row r="880" spans="1:8" ht="15">
      <c r="A880" s="161"/>
      <c r="B880" s="160" t="s">
        <v>37</v>
      </c>
      <c r="C880" s="205">
        <v>3000</v>
      </c>
      <c r="D880" s="205"/>
      <c r="E880" s="212"/>
      <c r="F880" s="206"/>
      <c r="G880" s="206"/>
      <c r="H880" s="211"/>
    </row>
    <row r="881" spans="1:8" ht="15">
      <c r="A881" s="161" t="s">
        <v>522</v>
      </c>
      <c r="B881" s="162" t="s">
        <v>523</v>
      </c>
      <c r="C881" s="205"/>
      <c r="D881" s="205"/>
      <c r="E881" s="206"/>
      <c r="F881" s="206"/>
      <c r="G881" s="206"/>
      <c r="H881" s="207"/>
    </row>
    <row r="882" spans="1:8" ht="15">
      <c r="A882" s="161"/>
      <c r="B882" s="162" t="s">
        <v>524</v>
      </c>
      <c r="C882" s="205"/>
      <c r="D882" s="205"/>
      <c r="E882" s="206"/>
      <c r="F882" s="206"/>
      <c r="G882" s="206"/>
      <c r="H882" s="207"/>
    </row>
    <row r="883" spans="1:8" ht="15">
      <c r="A883" s="161"/>
      <c r="B883" s="160" t="s">
        <v>37</v>
      </c>
      <c r="C883" s="205">
        <v>4128</v>
      </c>
      <c r="D883" s="205"/>
      <c r="E883" s="212"/>
      <c r="F883" s="206"/>
      <c r="G883" s="206"/>
      <c r="H883" s="211"/>
    </row>
    <row r="884" spans="1:8" ht="15">
      <c r="A884" s="161" t="s">
        <v>525</v>
      </c>
      <c r="B884" s="162" t="s">
        <v>526</v>
      </c>
      <c r="C884" s="205"/>
      <c r="D884" s="205"/>
      <c r="E884" s="206"/>
      <c r="F884" s="206"/>
      <c r="G884" s="206"/>
      <c r="H884" s="213"/>
    </row>
    <row r="885" spans="1:8" ht="15">
      <c r="A885" s="161"/>
      <c r="B885" s="162" t="s">
        <v>527</v>
      </c>
      <c r="C885" s="205"/>
      <c r="D885" s="205"/>
      <c r="E885" s="206"/>
      <c r="F885" s="206"/>
      <c r="G885" s="206"/>
      <c r="H885" s="207"/>
    </row>
    <row r="886" spans="1:8" ht="15">
      <c r="A886" s="161"/>
      <c r="B886" s="160" t="s">
        <v>37</v>
      </c>
      <c r="C886" s="205">
        <v>3000</v>
      </c>
      <c r="D886" s="205"/>
      <c r="E886" s="212"/>
      <c r="F886" s="206"/>
      <c r="G886" s="206"/>
      <c r="H886" s="207"/>
    </row>
    <row r="887" spans="1:8" ht="15">
      <c r="A887" s="161" t="s">
        <v>528</v>
      </c>
      <c r="B887" s="162" t="s">
        <v>529</v>
      </c>
      <c r="C887" s="205"/>
      <c r="D887" s="205"/>
      <c r="E887" s="206"/>
      <c r="F887" s="206"/>
      <c r="G887" s="206"/>
      <c r="H887" s="211"/>
    </row>
    <row r="888" spans="1:8" ht="15">
      <c r="A888" s="161"/>
      <c r="B888" s="162" t="s">
        <v>530</v>
      </c>
      <c r="C888" s="205"/>
      <c r="D888" s="205"/>
      <c r="E888" s="206"/>
      <c r="F888" s="206"/>
      <c r="G888" s="206"/>
      <c r="H888" s="207"/>
    </row>
    <row r="889" spans="1:8" ht="15">
      <c r="A889" s="161"/>
      <c r="B889" s="160" t="s">
        <v>37</v>
      </c>
      <c r="C889" s="205">
        <v>3000</v>
      </c>
      <c r="D889" s="205"/>
      <c r="E889" s="212"/>
      <c r="F889" s="206"/>
      <c r="G889" s="206"/>
      <c r="H889" s="211"/>
    </row>
    <row r="890" spans="1:8" ht="15">
      <c r="A890" s="161" t="s">
        <v>531</v>
      </c>
      <c r="B890" s="162" t="s">
        <v>532</v>
      </c>
      <c r="C890" s="205"/>
      <c r="D890" s="205"/>
      <c r="E890" s="206"/>
      <c r="F890" s="206"/>
      <c r="G890" s="206"/>
      <c r="H890" s="207"/>
    </row>
    <row r="891" spans="1:8" ht="15">
      <c r="A891" s="161"/>
      <c r="B891" s="162" t="s">
        <v>530</v>
      </c>
      <c r="C891" s="205"/>
      <c r="D891" s="205"/>
      <c r="E891" s="206"/>
      <c r="F891" s="206"/>
      <c r="G891" s="206"/>
      <c r="H891" s="207"/>
    </row>
    <row r="892" spans="1:8" ht="15">
      <c r="A892" s="161"/>
      <c r="B892" s="160" t="s">
        <v>37</v>
      </c>
      <c r="C892" s="205">
        <v>3000</v>
      </c>
      <c r="D892" s="205"/>
      <c r="E892" s="212"/>
      <c r="F892" s="206"/>
      <c r="G892" s="206"/>
      <c r="H892" s="211"/>
    </row>
    <row r="893" spans="1:8" ht="15">
      <c r="A893" s="161" t="s">
        <v>533</v>
      </c>
      <c r="B893" s="155" t="s">
        <v>534</v>
      </c>
      <c r="C893" s="205"/>
      <c r="D893" s="205"/>
      <c r="E893" s="206"/>
      <c r="F893" s="206"/>
      <c r="G893" s="206"/>
      <c r="H893" s="207"/>
    </row>
    <row r="894" spans="1:8" ht="15">
      <c r="A894" s="161"/>
      <c r="B894" s="155" t="s">
        <v>535</v>
      </c>
      <c r="C894" s="205"/>
      <c r="D894" s="205"/>
      <c r="E894" s="210"/>
      <c r="F894" s="210"/>
      <c r="G894" s="210"/>
      <c r="H894" s="207"/>
    </row>
    <row r="895" spans="1:8" ht="15">
      <c r="A895" s="161"/>
      <c r="B895" s="160" t="s">
        <v>37</v>
      </c>
      <c r="C895" s="205">
        <v>120</v>
      </c>
      <c r="D895" s="205"/>
      <c r="E895" s="212"/>
      <c r="F895" s="206"/>
      <c r="G895" s="206"/>
      <c r="H895" s="211"/>
    </row>
    <row r="896" spans="1:8" ht="15.75">
      <c r="A896" s="216"/>
      <c r="B896" s="214" t="s">
        <v>536</v>
      </c>
      <c r="C896" s="217"/>
      <c r="D896" s="217"/>
      <c r="E896" s="218"/>
      <c r="F896" s="219"/>
      <c r="G896" s="218"/>
      <c r="H896" s="220">
        <f>SUM(H828:H895)</f>
        <v>0</v>
      </c>
    </row>
    <row r="897" spans="1:8" ht="15.75">
      <c r="A897" s="221"/>
      <c r="B897" s="222"/>
      <c r="C897" s="223"/>
      <c r="D897" s="223"/>
      <c r="E897" s="224"/>
      <c r="F897" s="224"/>
      <c r="G897" s="224"/>
      <c r="H897" s="225"/>
    </row>
    <row r="898" spans="1:8" ht="15.75">
      <c r="A898" s="221"/>
      <c r="B898" s="222"/>
      <c r="C898" s="223"/>
      <c r="D898" s="223"/>
      <c r="E898" s="224"/>
      <c r="F898" s="224"/>
      <c r="G898" s="224"/>
      <c r="H898" s="225"/>
    </row>
    <row r="899" spans="1:8" ht="15.75">
      <c r="A899" s="221"/>
      <c r="B899" s="222"/>
      <c r="C899" s="223"/>
      <c r="D899" s="223"/>
      <c r="E899" s="224"/>
      <c r="F899" s="224"/>
      <c r="G899" s="224"/>
      <c r="H899" s="225"/>
    </row>
    <row r="900" spans="1:8" ht="18">
      <c r="A900" s="221"/>
      <c r="B900" s="81" t="s">
        <v>436</v>
      </c>
      <c r="C900" s="223"/>
      <c r="D900" s="223"/>
      <c r="E900" s="224"/>
      <c r="F900" s="224"/>
      <c r="G900" s="224"/>
      <c r="H900" s="225"/>
    </row>
    <row r="901" spans="1:8" ht="18">
      <c r="A901" s="221"/>
      <c r="B901" s="227"/>
      <c r="C901" s="223"/>
      <c r="D901" s="223"/>
      <c r="E901" s="224"/>
      <c r="F901" s="224"/>
      <c r="G901" s="224"/>
      <c r="H901" s="225"/>
    </row>
    <row r="902" spans="1:8" ht="18">
      <c r="A902" s="221"/>
      <c r="B902" s="227"/>
      <c r="C902" s="223"/>
      <c r="D902" s="223"/>
      <c r="E902" s="224"/>
      <c r="F902" s="224"/>
      <c r="G902" s="224"/>
      <c r="H902" s="225"/>
    </row>
    <row r="903" spans="1:8" ht="18">
      <c r="A903" s="221"/>
      <c r="B903" s="227"/>
      <c r="C903" s="223"/>
      <c r="D903" s="223"/>
      <c r="E903" s="224"/>
      <c r="F903" s="224"/>
      <c r="G903" s="224"/>
      <c r="H903" s="225"/>
    </row>
    <row r="904" spans="1:8" ht="15">
      <c r="A904" s="161"/>
      <c r="B904" s="162"/>
      <c r="C904" s="205"/>
      <c r="D904" s="205"/>
      <c r="E904" s="206"/>
      <c r="F904" s="206"/>
      <c r="G904" s="206"/>
      <c r="H904" s="207"/>
    </row>
    <row r="905" spans="1:8" ht="18">
      <c r="A905" s="144" t="s">
        <v>321</v>
      </c>
      <c r="B905" s="137" t="s">
        <v>542</v>
      </c>
      <c r="C905" s="143"/>
      <c r="D905" s="143"/>
      <c r="E905" s="143"/>
      <c r="F905" s="194"/>
      <c r="G905" s="194"/>
      <c r="H905" s="195">
        <f>H803</f>
        <v>0</v>
      </c>
    </row>
    <row r="906" spans="1:8" ht="18">
      <c r="A906" s="144"/>
      <c r="B906" s="137"/>
      <c r="C906" s="143"/>
      <c r="D906" s="143"/>
      <c r="E906" s="143"/>
      <c r="F906" s="194"/>
      <c r="G906" s="194"/>
      <c r="H906" s="197"/>
    </row>
    <row r="907" spans="1:8" ht="18">
      <c r="A907" s="144" t="s">
        <v>338</v>
      </c>
      <c r="B907" s="137" t="s">
        <v>544</v>
      </c>
      <c r="C907" s="143"/>
      <c r="D907" s="143"/>
      <c r="E907" s="143"/>
      <c r="F907" s="194"/>
      <c r="G907" s="194"/>
      <c r="H907" s="195">
        <f>H826</f>
        <v>0</v>
      </c>
    </row>
    <row r="908" spans="1:8" ht="18">
      <c r="A908" s="144"/>
      <c r="B908" s="137"/>
      <c r="C908" s="143"/>
      <c r="D908" s="143"/>
      <c r="E908" s="143"/>
      <c r="F908" s="194"/>
      <c r="G908" s="194"/>
      <c r="H908" s="197"/>
    </row>
    <row r="909" spans="1:8" ht="18">
      <c r="A909" s="144" t="s">
        <v>432</v>
      </c>
      <c r="B909" s="145" t="s">
        <v>543</v>
      </c>
      <c r="C909" s="143"/>
      <c r="D909" s="143"/>
      <c r="E909" s="143"/>
      <c r="F909" s="198"/>
      <c r="G909" s="198"/>
      <c r="H909" s="195">
        <f>H896</f>
        <v>0</v>
      </c>
    </row>
    <row r="910" spans="1:8" ht="18">
      <c r="A910" s="144"/>
      <c r="B910" s="145"/>
      <c r="C910" s="143"/>
      <c r="D910" s="143"/>
      <c r="E910" s="143"/>
      <c r="F910" s="194"/>
      <c r="G910" s="194"/>
      <c r="H910" s="197"/>
    </row>
    <row r="911" spans="1:8" ht="18">
      <c r="A911" s="314"/>
      <c r="B911" s="146" t="s">
        <v>13</v>
      </c>
      <c r="C911" s="147"/>
      <c r="D911" s="147"/>
      <c r="E911" s="147"/>
      <c r="F911" s="200"/>
      <c r="G911" s="200"/>
      <c r="H911" s="195">
        <f>SUM(H905:H909)</f>
        <v>0</v>
      </c>
    </row>
    <row r="912" spans="1:8" ht="18">
      <c r="A912" s="143"/>
      <c r="B912" s="149" t="s">
        <v>537</v>
      </c>
      <c r="C912" s="149"/>
      <c r="D912" s="149"/>
      <c r="E912" s="149"/>
      <c r="F912" s="201"/>
      <c r="G912" s="201"/>
      <c r="H912" s="202">
        <f>H911*0.25</f>
        <v>0</v>
      </c>
    </row>
    <row r="913" spans="1:8" ht="18">
      <c r="A913" s="143"/>
      <c r="B913" s="150" t="s">
        <v>434</v>
      </c>
      <c r="C913" s="151"/>
      <c r="D913" s="151"/>
      <c r="E913" s="151"/>
      <c r="F913" s="203"/>
      <c r="G913" s="203"/>
      <c r="H913" s="195">
        <f>SUM(H911:H912)</f>
        <v>0</v>
      </c>
    </row>
    <row r="917" spans="2:3" ht="18">
      <c r="B917" s="81" t="s">
        <v>545</v>
      </c>
      <c r="C917" s="228"/>
    </row>
    <row r="919" spans="1:8" ht="75">
      <c r="A919" s="325" t="s">
        <v>546</v>
      </c>
      <c r="B919" s="157" t="s">
        <v>547</v>
      </c>
      <c r="C919" s="157"/>
      <c r="D919" s="157"/>
      <c r="E919" s="157"/>
      <c r="F919" s="23"/>
      <c r="G919" s="23"/>
      <c r="H919" s="23"/>
    </row>
    <row r="920" spans="1:8" ht="60">
      <c r="A920" s="325" t="s">
        <v>546</v>
      </c>
      <c r="B920" s="157" t="s">
        <v>746</v>
      </c>
      <c r="C920" s="157"/>
      <c r="D920" s="157"/>
      <c r="E920" s="157"/>
      <c r="F920" s="23"/>
      <c r="G920" s="23"/>
      <c r="H920" s="23"/>
    </row>
    <row r="921" spans="1:8" ht="180">
      <c r="A921" s="325" t="s">
        <v>546</v>
      </c>
      <c r="B921" s="157" t="s">
        <v>548</v>
      </c>
      <c r="C921" s="157"/>
      <c r="D921" s="157"/>
      <c r="E921" s="157"/>
      <c r="F921" s="23"/>
      <c r="G921" s="23"/>
      <c r="H921" s="23"/>
    </row>
    <row r="922" spans="1:8" ht="90">
      <c r="A922" s="325" t="s">
        <v>546</v>
      </c>
      <c r="B922" s="157" t="s">
        <v>549</v>
      </c>
      <c r="C922" s="157"/>
      <c r="D922" s="157"/>
      <c r="E922" s="157"/>
      <c r="F922" s="23"/>
      <c r="G922" s="23"/>
      <c r="H922" s="23"/>
    </row>
    <row r="923" spans="1:8" ht="60">
      <c r="A923" s="325" t="s">
        <v>546</v>
      </c>
      <c r="B923" s="157" t="s">
        <v>550</v>
      </c>
      <c r="C923" s="157"/>
      <c r="D923" s="157"/>
      <c r="E923" s="157"/>
      <c r="F923" s="23"/>
      <c r="G923" s="23"/>
      <c r="H923" s="23"/>
    </row>
    <row r="924" spans="1:8" ht="75">
      <c r="A924" s="325" t="s">
        <v>546</v>
      </c>
      <c r="B924" s="157" t="s">
        <v>551</v>
      </c>
      <c r="C924" s="157"/>
      <c r="D924" s="157"/>
      <c r="E924" s="157"/>
      <c r="F924" s="23"/>
      <c r="G924" s="23"/>
      <c r="H924" s="23"/>
    </row>
    <row r="925" spans="1:8" ht="60">
      <c r="A925" s="325" t="s">
        <v>546</v>
      </c>
      <c r="B925" s="157" t="s">
        <v>552</v>
      </c>
      <c r="C925" s="157"/>
      <c r="D925" s="157"/>
      <c r="E925" s="157"/>
      <c r="F925" s="23"/>
      <c r="G925" s="23"/>
      <c r="H925" s="23"/>
    </row>
    <row r="926" spans="1:8" ht="15">
      <c r="A926" s="39"/>
      <c r="B926" s="18"/>
      <c r="C926" s="23"/>
      <c r="D926" s="18"/>
      <c r="E926" s="23"/>
      <c r="F926" s="23"/>
      <c r="G926" s="23"/>
      <c r="H926" s="23"/>
    </row>
    <row r="927" spans="1:8" ht="15.75">
      <c r="A927" s="232" t="s">
        <v>553</v>
      </c>
      <c r="B927" s="229" t="s">
        <v>554</v>
      </c>
      <c r="C927" s="230"/>
      <c r="D927" s="230"/>
      <c r="E927" s="231"/>
      <c r="F927" s="231"/>
      <c r="G927" s="231"/>
      <c r="H927" s="225"/>
    </row>
    <row r="928" spans="1:8" ht="15">
      <c r="A928" s="260"/>
      <c r="B928" s="259"/>
      <c r="C928" s="261"/>
      <c r="D928" s="262"/>
      <c r="E928" s="168"/>
      <c r="F928" s="261"/>
      <c r="G928" s="261"/>
      <c r="H928" s="162"/>
    </row>
    <row r="929" spans="1:8" ht="111">
      <c r="A929" s="260" t="s">
        <v>321</v>
      </c>
      <c r="B929" s="157" t="s">
        <v>647</v>
      </c>
      <c r="C929" s="157"/>
      <c r="D929" s="275" t="s">
        <v>555</v>
      </c>
      <c r="E929" s="275">
        <v>27</v>
      </c>
      <c r="F929" s="326"/>
      <c r="G929" s="264"/>
      <c r="H929" s="326">
        <f>E929*F929</f>
        <v>0</v>
      </c>
    </row>
    <row r="930" spans="1:8" ht="15">
      <c r="A930" s="260"/>
      <c r="B930" s="157"/>
      <c r="C930" s="157"/>
      <c r="D930" s="275"/>
      <c r="E930" s="275"/>
      <c r="F930" s="264"/>
      <c r="G930" s="264"/>
      <c r="H930" s="264"/>
    </row>
    <row r="931" spans="1:8" ht="75" customHeight="1">
      <c r="A931" s="260" t="s">
        <v>338</v>
      </c>
      <c r="B931" s="157" t="s">
        <v>556</v>
      </c>
      <c r="C931" s="157"/>
      <c r="D931" s="328" t="s">
        <v>428</v>
      </c>
      <c r="E931" s="275">
        <v>9.5</v>
      </c>
      <c r="F931" s="326"/>
      <c r="G931" s="264"/>
      <c r="H931" s="326">
        <f>E931*F931</f>
        <v>0</v>
      </c>
    </row>
    <row r="932" spans="1:8" ht="15">
      <c r="A932" s="260"/>
      <c r="B932" s="157"/>
      <c r="C932" s="157"/>
      <c r="D932" s="263"/>
      <c r="E932" s="162"/>
      <c r="F932" s="264"/>
      <c r="G932" s="264"/>
      <c r="H932" s="264"/>
    </row>
    <row r="933" spans="1:8" ht="120">
      <c r="A933" s="260" t="s">
        <v>432</v>
      </c>
      <c r="B933" s="157" t="s">
        <v>557</v>
      </c>
      <c r="C933" s="157"/>
      <c r="D933" s="262"/>
      <c r="E933" s="168"/>
      <c r="F933" s="264"/>
      <c r="G933" s="264"/>
      <c r="H933" s="264"/>
    </row>
    <row r="934" spans="1:8" ht="15">
      <c r="A934" s="324" t="s">
        <v>546</v>
      </c>
      <c r="B934" s="157" t="s">
        <v>558</v>
      </c>
      <c r="C934" s="157"/>
      <c r="D934" s="328" t="s">
        <v>151</v>
      </c>
      <c r="E934" s="275">
        <v>610</v>
      </c>
      <c r="F934" s="337"/>
      <c r="G934" s="264"/>
      <c r="H934" s="326">
        <f>E934*F934</f>
        <v>0</v>
      </c>
    </row>
    <row r="935" spans="1:8" ht="60">
      <c r="A935" s="324" t="s">
        <v>546</v>
      </c>
      <c r="B935" s="157" t="s">
        <v>559</v>
      </c>
      <c r="C935" s="157"/>
      <c r="D935" s="328" t="s">
        <v>151</v>
      </c>
      <c r="E935" s="275">
        <v>560</v>
      </c>
      <c r="F935" s="337"/>
      <c r="G935" s="264"/>
      <c r="H935" s="326">
        <f>E935*F935</f>
        <v>0</v>
      </c>
    </row>
    <row r="936" spans="1:8" ht="90" customHeight="1">
      <c r="A936" s="324" t="s">
        <v>546</v>
      </c>
      <c r="B936" s="157" t="s">
        <v>560</v>
      </c>
      <c r="C936" s="157"/>
      <c r="D936" s="328" t="s">
        <v>151</v>
      </c>
      <c r="E936" s="275">
        <v>50</v>
      </c>
      <c r="F936" s="326"/>
      <c r="G936" s="264"/>
      <c r="H936" s="326">
        <f>E936*F936</f>
        <v>0</v>
      </c>
    </row>
    <row r="937" spans="1:8" ht="30">
      <c r="A937" s="324" t="s">
        <v>546</v>
      </c>
      <c r="B937" s="157" t="s">
        <v>561</v>
      </c>
      <c r="C937" s="157"/>
      <c r="D937" s="328" t="s">
        <v>428</v>
      </c>
      <c r="E937" s="275">
        <v>315</v>
      </c>
      <c r="F937" s="326"/>
      <c r="G937" s="264"/>
      <c r="H937" s="326">
        <f>E937*F937</f>
        <v>0</v>
      </c>
    </row>
    <row r="938" spans="1:8" ht="15">
      <c r="A938" s="260"/>
      <c r="B938" s="259"/>
      <c r="C938" s="261"/>
      <c r="D938" s="335"/>
      <c r="E938" s="335"/>
      <c r="F938" s="264"/>
      <c r="G938" s="264"/>
      <c r="H938" s="264"/>
    </row>
    <row r="939" spans="1:8" ht="75">
      <c r="A939" s="260" t="s">
        <v>433</v>
      </c>
      <c r="B939" s="157" t="s">
        <v>562</v>
      </c>
      <c r="C939" s="157"/>
      <c r="D939" s="328"/>
      <c r="E939" s="275"/>
      <c r="F939" s="264"/>
      <c r="G939" s="264"/>
      <c r="H939" s="264"/>
    </row>
    <row r="940" spans="1:8" ht="98.25" customHeight="1">
      <c r="A940" s="324" t="s">
        <v>546</v>
      </c>
      <c r="B940" s="357" t="s">
        <v>563</v>
      </c>
      <c r="C940" s="357"/>
      <c r="D940" s="328"/>
      <c r="E940" s="275"/>
      <c r="F940" s="264"/>
      <c r="G940" s="264"/>
      <c r="H940" s="264"/>
    </row>
    <row r="941" spans="1:8" ht="18">
      <c r="A941" s="324"/>
      <c r="B941" s="354" t="s">
        <v>648</v>
      </c>
      <c r="C941" s="354"/>
      <c r="D941" s="328" t="s">
        <v>428</v>
      </c>
      <c r="E941" s="275">
        <v>45</v>
      </c>
      <c r="F941" s="326"/>
      <c r="G941" s="264"/>
      <c r="H941" s="326">
        <f>E941*F941</f>
        <v>0</v>
      </c>
    </row>
    <row r="942" spans="1:8" ht="84.75" customHeight="1">
      <c r="A942" s="324" t="s">
        <v>546</v>
      </c>
      <c r="B942" s="354" t="s">
        <v>564</v>
      </c>
      <c r="C942" s="354"/>
      <c r="D942" s="330"/>
      <c r="E942" s="330"/>
      <c r="F942" s="264"/>
      <c r="G942" s="264"/>
      <c r="H942" s="264"/>
    </row>
    <row r="943" spans="1:8" ht="18">
      <c r="A943" s="324"/>
      <c r="B943" s="354" t="s">
        <v>648</v>
      </c>
      <c r="C943" s="354"/>
      <c r="D943" s="328" t="s">
        <v>428</v>
      </c>
      <c r="E943" s="275">
        <v>90</v>
      </c>
      <c r="F943" s="326"/>
      <c r="G943" s="264"/>
      <c r="H943" s="326">
        <f>E943*F943</f>
        <v>0</v>
      </c>
    </row>
    <row r="944" spans="1:8" ht="50.25" customHeight="1">
      <c r="A944" s="324" t="s">
        <v>546</v>
      </c>
      <c r="B944" s="354" t="s">
        <v>565</v>
      </c>
      <c r="C944" s="354"/>
      <c r="D944" s="330"/>
      <c r="E944" s="330"/>
      <c r="F944" s="264"/>
      <c r="G944" s="264"/>
      <c r="H944" s="264"/>
    </row>
    <row r="945" spans="1:8" ht="18">
      <c r="A945" s="266"/>
      <c r="B945" s="354" t="s">
        <v>649</v>
      </c>
      <c r="C945" s="354"/>
      <c r="D945" s="328" t="s">
        <v>428</v>
      </c>
      <c r="E945" s="275">
        <v>180</v>
      </c>
      <c r="F945" s="326"/>
      <c r="G945" s="264"/>
      <c r="H945" s="326">
        <f>E945*F945</f>
        <v>0</v>
      </c>
    </row>
    <row r="946" spans="1:8" ht="43.5" customHeight="1">
      <c r="A946" s="260"/>
      <c r="B946" s="157" t="s">
        <v>566</v>
      </c>
      <c r="C946" s="157"/>
      <c r="D946" s="265"/>
      <c r="E946" s="162"/>
      <c r="F946" s="264"/>
      <c r="G946" s="264"/>
      <c r="H946" s="264"/>
    </row>
    <row r="947" spans="1:8" ht="15">
      <c r="A947" s="260"/>
      <c r="B947" s="157"/>
      <c r="C947" s="157"/>
      <c r="D947" s="265"/>
      <c r="E947" s="162"/>
      <c r="F947" s="264"/>
      <c r="G947" s="264"/>
      <c r="H947" s="264"/>
    </row>
    <row r="948" spans="1:8" ht="48.75" customHeight="1">
      <c r="A948" s="260" t="s">
        <v>567</v>
      </c>
      <c r="B948" s="157" t="s">
        <v>568</v>
      </c>
      <c r="C948" s="157"/>
      <c r="D948" s="262"/>
      <c r="E948" s="168"/>
      <c r="F948" s="264"/>
      <c r="G948" s="264"/>
      <c r="H948" s="264"/>
    </row>
    <row r="949" spans="1:8" ht="15">
      <c r="A949" s="324" t="s">
        <v>546</v>
      </c>
      <c r="B949" s="332" t="s">
        <v>569</v>
      </c>
      <c r="C949" s="332"/>
      <c r="D949" s="333" t="s">
        <v>669</v>
      </c>
      <c r="E949" s="162"/>
      <c r="F949" s="264"/>
      <c r="G949" s="264"/>
      <c r="H949" s="264"/>
    </row>
    <row r="950" spans="1:8" ht="30">
      <c r="A950" s="324" t="s">
        <v>546</v>
      </c>
      <c r="B950" s="332" t="s">
        <v>570</v>
      </c>
      <c r="C950" s="332"/>
      <c r="D950" s="333" t="s">
        <v>670</v>
      </c>
      <c r="E950" s="162"/>
      <c r="F950" s="264"/>
      <c r="G950" s="264"/>
      <c r="H950" s="264"/>
    </row>
    <row r="951" spans="1:8" ht="30">
      <c r="A951" s="324" t="s">
        <v>546</v>
      </c>
      <c r="B951" s="332" t="s">
        <v>571</v>
      </c>
      <c r="C951" s="332"/>
      <c r="D951" s="333" t="s">
        <v>669</v>
      </c>
      <c r="E951" s="162"/>
      <c r="F951" s="264"/>
      <c r="G951" s="264"/>
      <c r="H951" s="264"/>
    </row>
    <row r="952" spans="1:8" ht="30">
      <c r="A952" s="324" t="s">
        <v>546</v>
      </c>
      <c r="B952" s="332" t="s">
        <v>672</v>
      </c>
      <c r="C952" s="332"/>
      <c r="D952" s="333" t="s">
        <v>671</v>
      </c>
      <c r="E952" s="162"/>
      <c r="F952" s="264"/>
      <c r="G952" s="264"/>
      <c r="H952" s="264"/>
    </row>
    <row r="953" spans="1:8" ht="15">
      <c r="A953" s="260"/>
      <c r="B953" s="157" t="s">
        <v>572</v>
      </c>
      <c r="C953" s="157"/>
      <c r="D953" s="265" t="s">
        <v>700</v>
      </c>
      <c r="E953" s="275">
        <v>6</v>
      </c>
      <c r="F953" s="337"/>
      <c r="G953" s="264"/>
      <c r="H953" s="326">
        <f>E953*F953</f>
        <v>0</v>
      </c>
    </row>
    <row r="954" spans="1:8" ht="15">
      <c r="A954" s="260"/>
      <c r="B954" s="157"/>
      <c r="C954" s="157"/>
      <c r="D954" s="262"/>
      <c r="E954" s="168"/>
      <c r="F954" s="264"/>
      <c r="G954" s="264"/>
      <c r="H954" s="264"/>
    </row>
    <row r="955" spans="1:8" ht="63" customHeight="1">
      <c r="A955" s="260" t="s">
        <v>573</v>
      </c>
      <c r="B955" s="157" t="s">
        <v>574</v>
      </c>
      <c r="C955" s="157"/>
      <c r="D955" s="265"/>
      <c r="E955" s="162"/>
      <c r="F955" s="264"/>
      <c r="G955" s="264"/>
      <c r="H955" s="264"/>
    </row>
    <row r="956" spans="1:8" ht="165" customHeight="1">
      <c r="A956" s="324"/>
      <c r="B956" s="157" t="s">
        <v>575</v>
      </c>
      <c r="C956" s="157"/>
      <c r="D956" s="265"/>
      <c r="E956" s="162"/>
      <c r="F956" s="264"/>
      <c r="G956" s="264"/>
      <c r="H956" s="264"/>
    </row>
    <row r="957" spans="1:8" ht="60">
      <c r="A957" s="324" t="s">
        <v>546</v>
      </c>
      <c r="B957" s="332" t="s">
        <v>576</v>
      </c>
      <c r="C957" s="332"/>
      <c r="D957" s="333" t="s">
        <v>651</v>
      </c>
      <c r="E957" s="153"/>
      <c r="F957" s="264"/>
      <c r="G957" s="264"/>
      <c r="H957" s="264"/>
    </row>
    <row r="958" spans="1:8" ht="60">
      <c r="A958" s="324" t="s">
        <v>546</v>
      </c>
      <c r="B958" s="334" t="s">
        <v>577</v>
      </c>
      <c r="C958" s="334"/>
      <c r="D958" s="268" t="s">
        <v>650</v>
      </c>
      <c r="E958" s="153"/>
      <c r="F958" s="264"/>
      <c r="G958" s="264"/>
      <c r="H958" s="264"/>
    </row>
    <row r="959" spans="1:8" ht="21" customHeight="1">
      <c r="A959" s="260"/>
      <c r="B959" s="157" t="s">
        <v>578</v>
      </c>
      <c r="C959" s="157"/>
      <c r="D959" s="265" t="s">
        <v>700</v>
      </c>
      <c r="E959" s="275">
        <v>6</v>
      </c>
      <c r="F959" s="326"/>
      <c r="G959" s="264"/>
      <c r="H959" s="326">
        <f>E959*F959</f>
        <v>0</v>
      </c>
    </row>
    <row r="960" spans="1:8" ht="15">
      <c r="A960" s="260"/>
      <c r="B960" s="157"/>
      <c r="C960" s="157"/>
      <c r="D960" s="262"/>
      <c r="E960" s="168"/>
      <c r="F960" s="264"/>
      <c r="G960" s="264"/>
      <c r="H960" s="264"/>
    </row>
    <row r="961" spans="1:8" ht="120">
      <c r="A961" s="260" t="s">
        <v>579</v>
      </c>
      <c r="B961" s="157" t="s">
        <v>580</v>
      </c>
      <c r="C961" s="157"/>
      <c r="D961" s="262" t="s">
        <v>37</v>
      </c>
      <c r="E961" s="335">
        <v>6</v>
      </c>
      <c r="F961" s="326"/>
      <c r="G961" s="264"/>
      <c r="H961" s="326">
        <f>E961*F961</f>
        <v>0</v>
      </c>
    </row>
    <row r="962" spans="1:8" ht="15">
      <c r="A962" s="260"/>
      <c r="B962" s="157"/>
      <c r="C962" s="157"/>
      <c r="D962" s="262"/>
      <c r="E962" s="168"/>
      <c r="F962" s="264"/>
      <c r="G962" s="264"/>
      <c r="H962" s="264"/>
    </row>
    <row r="963" spans="1:8" ht="120">
      <c r="A963" s="260" t="s">
        <v>581</v>
      </c>
      <c r="B963" s="157" t="s">
        <v>582</v>
      </c>
      <c r="C963" s="157"/>
      <c r="D963" s="262" t="s">
        <v>37</v>
      </c>
      <c r="E963" s="335">
        <v>6</v>
      </c>
      <c r="F963" s="326"/>
      <c r="G963" s="264"/>
      <c r="H963" s="326">
        <f>E963*F963</f>
        <v>0</v>
      </c>
    </row>
    <row r="964" spans="1:8" ht="15">
      <c r="A964" s="260"/>
      <c r="B964" s="157"/>
      <c r="C964" s="157"/>
      <c r="D964" s="262"/>
      <c r="E964" s="168"/>
      <c r="F964" s="264"/>
      <c r="G964" s="264"/>
      <c r="H964" s="264"/>
    </row>
    <row r="965" spans="1:8" ht="78">
      <c r="A965" s="260" t="s">
        <v>583</v>
      </c>
      <c r="B965" s="157" t="s">
        <v>652</v>
      </c>
      <c r="C965" s="157"/>
      <c r="D965" s="262" t="s">
        <v>37</v>
      </c>
      <c r="E965" s="335">
        <v>6</v>
      </c>
      <c r="F965" s="326"/>
      <c r="G965" s="264"/>
      <c r="H965" s="326">
        <f>E965*F965</f>
        <v>0</v>
      </c>
    </row>
    <row r="966" spans="1:8" ht="15">
      <c r="A966" s="260"/>
      <c r="B966" s="157"/>
      <c r="C966" s="157"/>
      <c r="D966" s="262"/>
      <c r="E966" s="168"/>
      <c r="F966" s="264"/>
      <c r="G966" s="264"/>
      <c r="H966" s="264"/>
    </row>
    <row r="967" spans="1:8" ht="225">
      <c r="A967" s="260" t="s">
        <v>584</v>
      </c>
      <c r="B967" s="157" t="s">
        <v>673</v>
      </c>
      <c r="C967" s="157"/>
      <c r="D967" s="262"/>
      <c r="E967" s="168"/>
      <c r="F967" s="264"/>
      <c r="G967" s="264"/>
      <c r="H967" s="264"/>
    </row>
    <row r="968" spans="1:8" ht="15">
      <c r="A968" s="324" t="s">
        <v>546</v>
      </c>
      <c r="B968" s="157" t="s">
        <v>558</v>
      </c>
      <c r="C968" s="157"/>
      <c r="D968" s="328" t="s">
        <v>151</v>
      </c>
      <c r="E968" s="275">
        <v>60</v>
      </c>
      <c r="F968" s="326"/>
      <c r="G968" s="264"/>
      <c r="H968" s="326">
        <f aca="true" t="shared" si="3" ref="H968:H974">E968*F968</f>
        <v>0</v>
      </c>
    </row>
    <row r="969" spans="1:8" ht="15">
      <c r="A969" s="324" t="s">
        <v>546</v>
      </c>
      <c r="B969" s="157" t="s">
        <v>569</v>
      </c>
      <c r="C969" s="157"/>
      <c r="D969" s="328" t="s">
        <v>151</v>
      </c>
      <c r="E969" s="275">
        <v>10</v>
      </c>
      <c r="F969" s="326"/>
      <c r="G969" s="264"/>
      <c r="H969" s="326">
        <f t="shared" si="3"/>
        <v>0</v>
      </c>
    </row>
    <row r="970" spans="1:8" ht="30">
      <c r="A970" s="324" t="s">
        <v>546</v>
      </c>
      <c r="B970" s="157" t="s">
        <v>585</v>
      </c>
      <c r="C970" s="157"/>
      <c r="D970" s="328" t="s">
        <v>196</v>
      </c>
      <c r="E970" s="275">
        <v>6</v>
      </c>
      <c r="F970" s="326"/>
      <c r="G970" s="264"/>
      <c r="H970" s="326">
        <f t="shared" si="3"/>
        <v>0</v>
      </c>
    </row>
    <row r="971" spans="1:8" ht="45">
      <c r="A971" s="324" t="s">
        <v>546</v>
      </c>
      <c r="B971" s="157" t="s">
        <v>586</v>
      </c>
      <c r="C971" s="157"/>
      <c r="D971" s="328" t="s">
        <v>196</v>
      </c>
      <c r="E971" s="275">
        <v>15</v>
      </c>
      <c r="F971" s="326"/>
      <c r="G971" s="264"/>
      <c r="H971" s="326">
        <f t="shared" si="3"/>
        <v>0</v>
      </c>
    </row>
    <row r="972" spans="1:8" ht="120">
      <c r="A972" s="324" t="s">
        <v>546</v>
      </c>
      <c r="B972" s="157" t="s">
        <v>674</v>
      </c>
      <c r="C972" s="157"/>
      <c r="D972" s="328" t="s">
        <v>37</v>
      </c>
      <c r="E972" s="275">
        <v>72</v>
      </c>
      <c r="F972" s="326"/>
      <c r="G972" s="264"/>
      <c r="H972" s="326">
        <f t="shared" si="3"/>
        <v>0</v>
      </c>
    </row>
    <row r="973" spans="1:8" ht="75">
      <c r="A973" s="324" t="s">
        <v>546</v>
      </c>
      <c r="B973" s="157" t="s">
        <v>587</v>
      </c>
      <c r="C973" s="157"/>
      <c r="D973" s="328" t="s">
        <v>151</v>
      </c>
      <c r="E973" s="275">
        <v>60</v>
      </c>
      <c r="F973" s="326"/>
      <c r="G973" s="264"/>
      <c r="H973" s="326">
        <f t="shared" si="3"/>
        <v>0</v>
      </c>
    </row>
    <row r="974" spans="1:8" ht="90">
      <c r="A974" s="324" t="s">
        <v>546</v>
      </c>
      <c r="B974" s="157" t="s">
        <v>588</v>
      </c>
      <c r="C974" s="157"/>
      <c r="D974" s="275" t="s">
        <v>37</v>
      </c>
      <c r="E974" s="331">
        <v>3</v>
      </c>
      <c r="F974" s="329"/>
      <c r="G974" s="264"/>
      <c r="H974" s="326">
        <f t="shared" si="3"/>
        <v>0</v>
      </c>
    </row>
    <row r="975" spans="1:8" ht="15">
      <c r="A975" s="260"/>
      <c r="B975" s="157"/>
      <c r="C975" s="157"/>
      <c r="D975" s="262"/>
      <c r="E975" s="168"/>
      <c r="F975" s="264"/>
      <c r="G975" s="264"/>
      <c r="H975" s="264"/>
    </row>
    <row r="976" spans="1:8" ht="135">
      <c r="A976" s="260" t="s">
        <v>589</v>
      </c>
      <c r="B976" s="157" t="s">
        <v>675</v>
      </c>
      <c r="C976" s="157"/>
      <c r="D976" s="265"/>
      <c r="E976" s="162"/>
      <c r="F976" s="264"/>
      <c r="G976" s="264"/>
      <c r="H976" s="264"/>
    </row>
    <row r="977" spans="1:8" ht="105">
      <c r="A977" s="324" t="s">
        <v>546</v>
      </c>
      <c r="B977" s="157" t="s">
        <v>563</v>
      </c>
      <c r="C977" s="157"/>
      <c r="D977" s="265"/>
      <c r="E977" s="162"/>
      <c r="F977" s="264"/>
      <c r="G977" s="264"/>
      <c r="H977" s="264"/>
    </row>
    <row r="978" spans="1:8" ht="18">
      <c r="A978" s="324"/>
      <c r="B978" s="157" t="s">
        <v>648</v>
      </c>
      <c r="C978" s="157"/>
      <c r="D978" s="328" t="s">
        <v>428</v>
      </c>
      <c r="E978" s="275">
        <v>3.6</v>
      </c>
      <c r="F978" s="326"/>
      <c r="G978" s="264"/>
      <c r="H978" s="326">
        <f>E978*F978</f>
        <v>0</v>
      </c>
    </row>
    <row r="979" spans="1:8" ht="105">
      <c r="A979" s="324" t="s">
        <v>546</v>
      </c>
      <c r="B979" s="157" t="s">
        <v>564</v>
      </c>
      <c r="C979" s="157"/>
      <c r="D979" s="330"/>
      <c r="E979" s="330"/>
      <c r="F979" s="264"/>
      <c r="G979" s="264"/>
      <c r="H979" s="264"/>
    </row>
    <row r="980" spans="1:8" ht="18">
      <c r="A980" s="324"/>
      <c r="B980" s="157" t="s">
        <v>648</v>
      </c>
      <c r="C980" s="157"/>
      <c r="D980" s="328" t="s">
        <v>428</v>
      </c>
      <c r="E980" s="275">
        <v>7.2</v>
      </c>
      <c r="F980" s="326"/>
      <c r="G980" s="264"/>
      <c r="H980" s="326">
        <f>E980*F980</f>
        <v>0</v>
      </c>
    </row>
    <row r="981" spans="1:8" ht="60">
      <c r="A981" s="324" t="s">
        <v>546</v>
      </c>
      <c r="B981" s="157" t="s">
        <v>565</v>
      </c>
      <c r="C981" s="157"/>
      <c r="D981" s="330"/>
      <c r="E981" s="330"/>
      <c r="F981" s="264"/>
      <c r="G981" s="264"/>
      <c r="H981" s="264"/>
    </row>
    <row r="982" spans="1:8" ht="18">
      <c r="A982" s="324"/>
      <c r="B982" s="157" t="s">
        <v>649</v>
      </c>
      <c r="C982" s="157"/>
      <c r="D982" s="328" t="s">
        <v>428</v>
      </c>
      <c r="E982" s="275">
        <v>14.4</v>
      </c>
      <c r="F982" s="326"/>
      <c r="G982" s="264"/>
      <c r="H982" s="326">
        <f>E982*F982</f>
        <v>0</v>
      </c>
    </row>
    <row r="983" spans="1:8" ht="60">
      <c r="A983" s="324" t="s">
        <v>546</v>
      </c>
      <c r="B983" s="157" t="s">
        <v>590</v>
      </c>
      <c r="C983" s="157"/>
      <c r="D983" s="330"/>
      <c r="E983" s="330"/>
      <c r="F983" s="264"/>
      <c r="G983" s="264"/>
      <c r="H983" s="264"/>
    </row>
    <row r="984" spans="1:8" ht="33">
      <c r="A984" s="324"/>
      <c r="B984" s="157" t="s">
        <v>653</v>
      </c>
      <c r="C984" s="157"/>
      <c r="D984" s="328" t="s">
        <v>196</v>
      </c>
      <c r="E984" s="275">
        <v>36</v>
      </c>
      <c r="F984" s="326"/>
      <c r="G984" s="264"/>
      <c r="H984" s="326">
        <f>E984*F984</f>
        <v>0</v>
      </c>
    </row>
    <row r="985" spans="1:8" ht="45">
      <c r="A985" s="324" t="s">
        <v>546</v>
      </c>
      <c r="B985" s="157" t="s">
        <v>591</v>
      </c>
      <c r="C985" s="157"/>
      <c r="D985" s="328"/>
      <c r="E985" s="275"/>
      <c r="F985" s="264"/>
      <c r="G985" s="264"/>
      <c r="H985" s="264"/>
    </row>
    <row r="986" spans="1:8" ht="15">
      <c r="A986" s="324"/>
      <c r="B986" s="157" t="s">
        <v>592</v>
      </c>
      <c r="C986" s="157"/>
      <c r="D986" s="328"/>
      <c r="E986" s="275"/>
      <c r="F986" s="264"/>
      <c r="G986" s="264"/>
      <c r="H986" s="264"/>
    </row>
    <row r="987" spans="1:8" ht="18">
      <c r="A987" s="324"/>
      <c r="B987" s="157" t="s">
        <v>654</v>
      </c>
      <c r="C987" s="157"/>
      <c r="D987" s="328" t="s">
        <v>196</v>
      </c>
      <c r="E987" s="275">
        <v>6</v>
      </c>
      <c r="F987" s="326"/>
      <c r="G987" s="264"/>
      <c r="H987" s="326">
        <f>E987*F987</f>
        <v>0</v>
      </c>
    </row>
    <row r="988" spans="1:8" ht="48">
      <c r="A988" s="324" t="s">
        <v>546</v>
      </c>
      <c r="B988" s="157" t="s">
        <v>655</v>
      </c>
      <c r="C988" s="157"/>
      <c r="D988" s="328" t="s">
        <v>196</v>
      </c>
      <c r="E988" s="275">
        <v>15</v>
      </c>
      <c r="F988" s="329"/>
      <c r="G988" s="264"/>
      <c r="H988" s="326">
        <f>E988*F988</f>
        <v>0</v>
      </c>
    </row>
    <row r="989" spans="1:8" ht="15">
      <c r="A989" s="260"/>
      <c r="B989" s="157"/>
      <c r="C989" s="157"/>
      <c r="D989" s="262"/>
      <c r="E989" s="168"/>
      <c r="F989" s="264"/>
      <c r="G989" s="264"/>
      <c r="H989" s="264"/>
    </row>
    <row r="990" spans="1:8" ht="168" customHeight="1">
      <c r="A990" s="260" t="s">
        <v>593</v>
      </c>
      <c r="B990" s="157" t="s">
        <v>676</v>
      </c>
      <c r="C990" s="157"/>
      <c r="D990" s="262"/>
      <c r="E990" s="168"/>
      <c r="F990" s="264"/>
      <c r="G990" s="264"/>
      <c r="H990" s="264"/>
    </row>
    <row r="991" spans="1:8" ht="15">
      <c r="A991" s="324" t="s">
        <v>546</v>
      </c>
      <c r="B991" s="157" t="s">
        <v>558</v>
      </c>
      <c r="C991" s="157"/>
      <c r="D991" s="328" t="s">
        <v>151</v>
      </c>
      <c r="E991" s="275">
        <v>75</v>
      </c>
      <c r="F991" s="326"/>
      <c r="G991" s="327"/>
      <c r="H991" s="326">
        <f>E991*F991</f>
        <v>0</v>
      </c>
    </row>
    <row r="992" spans="1:8" ht="15">
      <c r="A992" s="324" t="s">
        <v>546</v>
      </c>
      <c r="B992" s="157" t="s">
        <v>569</v>
      </c>
      <c r="C992" s="157"/>
      <c r="D992" s="328" t="s">
        <v>151</v>
      </c>
      <c r="E992" s="275">
        <v>75</v>
      </c>
      <c r="F992" s="329"/>
      <c r="G992" s="327"/>
      <c r="H992" s="326">
        <f>E992*F992</f>
        <v>0</v>
      </c>
    </row>
    <row r="993" spans="1:8" ht="30">
      <c r="A993" s="324" t="s">
        <v>546</v>
      </c>
      <c r="B993" s="157" t="s">
        <v>594</v>
      </c>
      <c r="C993" s="157"/>
      <c r="D993" s="328" t="s">
        <v>196</v>
      </c>
      <c r="E993" s="275">
        <v>37.5</v>
      </c>
      <c r="F993" s="329"/>
      <c r="G993" s="327"/>
      <c r="H993" s="326">
        <f>E993*F993</f>
        <v>0</v>
      </c>
    </row>
    <row r="994" spans="1:8" ht="75">
      <c r="A994" s="324" t="s">
        <v>546</v>
      </c>
      <c r="B994" s="157" t="s">
        <v>595</v>
      </c>
      <c r="C994" s="157"/>
      <c r="D994" s="328" t="s">
        <v>151</v>
      </c>
      <c r="E994" s="275">
        <v>60</v>
      </c>
      <c r="F994" s="329"/>
      <c r="G994" s="327"/>
      <c r="H994" s="326">
        <f>E994*F994</f>
        <v>0</v>
      </c>
    </row>
    <row r="995" spans="1:8" ht="60">
      <c r="A995" s="324" t="s">
        <v>546</v>
      </c>
      <c r="B995" s="157" t="s">
        <v>677</v>
      </c>
      <c r="C995" s="157"/>
      <c r="D995" s="275" t="s">
        <v>37</v>
      </c>
      <c r="E995" s="275">
        <v>2</v>
      </c>
      <c r="F995" s="329"/>
      <c r="G995" s="327"/>
      <c r="H995" s="326">
        <f>E995*F995</f>
        <v>0</v>
      </c>
    </row>
    <row r="996" spans="1:8" ht="15">
      <c r="A996" s="260"/>
      <c r="B996" s="157"/>
      <c r="C996" s="157"/>
      <c r="D996" s="262"/>
      <c r="E996" s="168"/>
      <c r="F996" s="264"/>
      <c r="G996" s="327"/>
      <c r="H996" s="264"/>
    </row>
    <row r="997" spans="1:8" ht="135">
      <c r="A997" s="260" t="s">
        <v>596</v>
      </c>
      <c r="B997" s="157" t="s">
        <v>678</v>
      </c>
      <c r="C997" s="157"/>
      <c r="D997" s="265"/>
      <c r="E997" s="275"/>
      <c r="F997" s="336"/>
      <c r="G997" s="264"/>
      <c r="H997" s="264"/>
    </row>
    <row r="998" spans="1:8" ht="105">
      <c r="A998" s="324" t="s">
        <v>546</v>
      </c>
      <c r="B998" s="157" t="s">
        <v>563</v>
      </c>
      <c r="C998" s="157"/>
      <c r="D998" s="265"/>
      <c r="E998" s="275"/>
      <c r="F998" s="336"/>
      <c r="G998" s="264"/>
      <c r="H998" s="264"/>
    </row>
    <row r="999" spans="1:8" ht="18">
      <c r="A999" s="324"/>
      <c r="B999" s="157" t="s">
        <v>648</v>
      </c>
      <c r="C999" s="157"/>
      <c r="D999" s="265" t="s">
        <v>428</v>
      </c>
      <c r="E999" s="275">
        <v>3.75</v>
      </c>
      <c r="F999" s="337"/>
      <c r="G999" s="264"/>
      <c r="H999" s="326">
        <f>E999*F999</f>
        <v>0</v>
      </c>
    </row>
    <row r="1000" spans="1:8" ht="105">
      <c r="A1000" s="324" t="s">
        <v>546</v>
      </c>
      <c r="B1000" s="157" t="s">
        <v>564</v>
      </c>
      <c r="C1000" s="157"/>
      <c r="D1000" s="267"/>
      <c r="E1000" s="330"/>
      <c r="F1000" s="336"/>
      <c r="G1000" s="264"/>
      <c r="H1000" s="264"/>
    </row>
    <row r="1001" spans="1:8" ht="18">
      <c r="A1001" s="324"/>
      <c r="B1001" s="157" t="s">
        <v>648</v>
      </c>
      <c r="C1001" s="157"/>
      <c r="D1001" s="265" t="s">
        <v>428</v>
      </c>
      <c r="E1001" s="275">
        <v>7.5</v>
      </c>
      <c r="F1001" s="337"/>
      <c r="G1001" s="264"/>
      <c r="H1001" s="326">
        <f>E1001*F1001</f>
        <v>0</v>
      </c>
    </row>
    <row r="1002" spans="1:8" ht="60">
      <c r="A1002" s="324" t="s">
        <v>546</v>
      </c>
      <c r="B1002" s="157" t="s">
        <v>565</v>
      </c>
      <c r="C1002" s="157"/>
      <c r="D1002" s="267"/>
      <c r="E1002" s="330"/>
      <c r="F1002" s="336"/>
      <c r="G1002" s="264"/>
      <c r="H1002" s="264"/>
    </row>
    <row r="1003" spans="1:8" ht="18">
      <c r="A1003" s="324"/>
      <c r="B1003" s="157" t="s">
        <v>649</v>
      </c>
      <c r="C1003" s="157"/>
      <c r="D1003" s="265" t="s">
        <v>428</v>
      </c>
      <c r="E1003" s="275">
        <v>15</v>
      </c>
      <c r="F1003" s="337"/>
      <c r="G1003" s="264"/>
      <c r="H1003" s="326">
        <f>E1003*F1003</f>
        <v>0</v>
      </c>
    </row>
    <row r="1004" spans="1:8" ht="60">
      <c r="A1004" s="324" t="s">
        <v>546</v>
      </c>
      <c r="B1004" s="157" t="s">
        <v>679</v>
      </c>
      <c r="C1004" s="157"/>
      <c r="D1004" s="267"/>
      <c r="E1004" s="330"/>
      <c r="F1004" s="336"/>
      <c r="G1004" s="264"/>
      <c r="H1004" s="264"/>
    </row>
    <row r="1005" spans="1:8" ht="33">
      <c r="A1005" s="324"/>
      <c r="B1005" s="157" t="s">
        <v>656</v>
      </c>
      <c r="C1005" s="157"/>
      <c r="D1005" s="265" t="s">
        <v>196</v>
      </c>
      <c r="E1005" s="275">
        <v>37.5</v>
      </c>
      <c r="F1005" s="337"/>
      <c r="G1005" s="264"/>
      <c r="H1005" s="326">
        <f>E1005*F1005</f>
        <v>0</v>
      </c>
    </row>
    <row r="1006" spans="1:8" ht="51" customHeight="1">
      <c r="A1006" s="324" t="s">
        <v>546</v>
      </c>
      <c r="B1006" s="157" t="s">
        <v>591</v>
      </c>
      <c r="C1006" s="157"/>
      <c r="D1006" s="265"/>
      <c r="E1006" s="275"/>
      <c r="F1006" s="336"/>
      <c r="G1006" s="264"/>
      <c r="H1006" s="264"/>
    </row>
    <row r="1007" spans="1:8" ht="15">
      <c r="A1007" s="324"/>
      <c r="B1007" s="157" t="s">
        <v>592</v>
      </c>
      <c r="C1007" s="157"/>
      <c r="D1007" s="265"/>
      <c r="E1007" s="275"/>
      <c r="F1007" s="336"/>
      <c r="G1007" s="264"/>
      <c r="H1007" s="264"/>
    </row>
    <row r="1008" spans="1:8" ht="18">
      <c r="A1008" s="324"/>
      <c r="B1008" s="157" t="s">
        <v>654</v>
      </c>
      <c r="C1008" s="157"/>
      <c r="D1008" s="265" t="s">
        <v>196</v>
      </c>
      <c r="E1008" s="275">
        <v>37.5</v>
      </c>
      <c r="F1008" s="337"/>
      <c r="G1008" s="264"/>
      <c r="H1008" s="326">
        <f>E1008*F1008</f>
        <v>0</v>
      </c>
    </row>
    <row r="1009" spans="1:8" ht="15">
      <c r="A1009" s="322"/>
      <c r="B1009" s="157"/>
      <c r="C1009" s="157"/>
      <c r="D1009" s="262"/>
      <c r="E1009" s="168"/>
      <c r="F1009" s="261"/>
      <c r="G1009" s="261"/>
      <c r="H1009" s="162"/>
    </row>
    <row r="1010" spans="1:8" ht="15.75">
      <c r="A1010" s="260"/>
      <c r="B1010" s="360" t="s">
        <v>597</v>
      </c>
      <c r="C1010" s="361"/>
      <c r="D1010" s="268"/>
      <c r="E1010" s="269"/>
      <c r="F1010" s="269"/>
      <c r="G1010" s="269"/>
      <c r="H1010" s="270">
        <f>SUM(H929:H1008)</f>
        <v>0</v>
      </c>
    </row>
    <row r="1011" spans="1:8" ht="15">
      <c r="A1011" s="260"/>
      <c r="B1011" s="259"/>
      <c r="C1011" s="261"/>
      <c r="D1011" s="262"/>
      <c r="E1011" s="168"/>
      <c r="F1011" s="261"/>
      <c r="G1011" s="261"/>
      <c r="H1011" s="162"/>
    </row>
    <row r="1012" spans="1:8" ht="15.75">
      <c r="A1012" s="234" t="s">
        <v>598</v>
      </c>
      <c r="B1012" s="363" t="s">
        <v>599</v>
      </c>
      <c r="C1012" s="363"/>
      <c r="D1012" s="363"/>
      <c r="E1012" s="363"/>
      <c r="F1012" s="363"/>
      <c r="G1012" s="318"/>
      <c r="H1012" s="162"/>
    </row>
    <row r="1013" spans="1:8" ht="15">
      <c r="A1013" s="260"/>
      <c r="B1013" s="271"/>
      <c r="C1013" s="272"/>
      <c r="D1013" s="263"/>
      <c r="E1013" s="273"/>
      <c r="F1013" s="272"/>
      <c r="G1013" s="272"/>
      <c r="H1013" s="162"/>
    </row>
    <row r="1014" spans="1:8" ht="123.75">
      <c r="A1014" s="260" t="s">
        <v>321</v>
      </c>
      <c r="B1014" s="157" t="s">
        <v>657</v>
      </c>
      <c r="C1014" s="157"/>
      <c r="D1014" s="275" t="s">
        <v>555</v>
      </c>
      <c r="E1014" s="275">
        <v>27</v>
      </c>
      <c r="F1014" s="337"/>
      <c r="G1014" s="264"/>
      <c r="H1014" s="326">
        <f>E1014*F1014</f>
        <v>0</v>
      </c>
    </row>
    <row r="1015" spans="1:8" ht="15">
      <c r="A1015" s="274"/>
      <c r="B1015" s="157"/>
      <c r="C1015" s="157"/>
      <c r="D1015" s="275"/>
      <c r="E1015" s="275"/>
      <c r="F1015" s="336"/>
      <c r="G1015" s="264"/>
      <c r="H1015" s="264"/>
    </row>
    <row r="1016" spans="1:8" ht="30">
      <c r="A1016" s="260" t="s">
        <v>338</v>
      </c>
      <c r="B1016" s="157" t="s">
        <v>600</v>
      </c>
      <c r="C1016" s="157"/>
      <c r="D1016" s="275" t="s">
        <v>555</v>
      </c>
      <c r="E1016" s="275">
        <v>6</v>
      </c>
      <c r="F1016" s="337"/>
      <c r="G1016" s="264"/>
      <c r="H1016" s="326">
        <f>E1016*F1016</f>
        <v>0</v>
      </c>
    </row>
    <row r="1017" spans="1:8" ht="15.75">
      <c r="A1017" s="276"/>
      <c r="B1017" s="277"/>
      <c r="C1017" s="278"/>
      <c r="D1017" s="279"/>
      <c r="E1017" s="222"/>
      <c r="F1017" s="278"/>
      <c r="G1017" s="278"/>
      <c r="H1017" s="153"/>
    </row>
    <row r="1018" spans="1:8" ht="15.75">
      <c r="A1018" s="276"/>
      <c r="B1018" s="366" t="s">
        <v>601</v>
      </c>
      <c r="C1018" s="367"/>
      <c r="D1018" s="280"/>
      <c r="E1018" s="214"/>
      <c r="F1018" s="281"/>
      <c r="G1018" s="281"/>
      <c r="H1018" s="270">
        <f>SUM(H1014:H1016)</f>
        <v>0</v>
      </c>
    </row>
    <row r="1019" spans="1:8" ht="15">
      <c r="A1019" s="260"/>
      <c r="B1019" s="259"/>
      <c r="C1019" s="261"/>
      <c r="D1019" s="262"/>
      <c r="E1019" s="168"/>
      <c r="F1019" s="261"/>
      <c r="G1019" s="261"/>
      <c r="H1019" s="162"/>
    </row>
    <row r="1020" spans="1:8" ht="15.75">
      <c r="A1020" s="234" t="s">
        <v>602</v>
      </c>
      <c r="B1020" s="363" t="s">
        <v>603</v>
      </c>
      <c r="C1020" s="363"/>
      <c r="D1020" s="363"/>
      <c r="E1020" s="363"/>
      <c r="F1020" s="363"/>
      <c r="G1020" s="318"/>
      <c r="H1020" s="162"/>
    </row>
    <row r="1021" spans="1:8" ht="15">
      <c r="A1021" s="260"/>
      <c r="B1021" s="259"/>
      <c r="C1021" s="261"/>
      <c r="D1021" s="262"/>
      <c r="E1021" s="168"/>
      <c r="F1021" s="261"/>
      <c r="G1021" s="261"/>
      <c r="H1021" s="162"/>
    </row>
    <row r="1022" spans="1:8" ht="75">
      <c r="A1022" s="260" t="s">
        <v>321</v>
      </c>
      <c r="B1022" s="157" t="s">
        <v>604</v>
      </c>
      <c r="C1022" s="157"/>
      <c r="D1022" s="282"/>
      <c r="E1022" s="164"/>
      <c r="F1022" s="264"/>
      <c r="G1022" s="264"/>
      <c r="H1022" s="264"/>
    </row>
    <row r="1023" spans="1:8" ht="18">
      <c r="A1023" s="283"/>
      <c r="B1023" s="157" t="s">
        <v>658</v>
      </c>
      <c r="C1023" s="157"/>
      <c r="D1023" s="340" t="s">
        <v>151</v>
      </c>
      <c r="E1023" s="340">
        <v>750</v>
      </c>
      <c r="F1023" s="337"/>
      <c r="G1023" s="264"/>
      <c r="H1023" s="326">
        <f>E1023*F1023</f>
        <v>0</v>
      </c>
    </row>
    <row r="1024" spans="1:8" ht="15.75">
      <c r="A1024" s="283"/>
      <c r="B1024" s="157"/>
      <c r="C1024" s="157"/>
      <c r="D1024" s="330"/>
      <c r="E1024" s="344"/>
      <c r="F1024" s="336"/>
      <c r="G1024" s="264"/>
      <c r="H1024" s="264"/>
    </row>
    <row r="1025" spans="1:8" ht="45">
      <c r="A1025" s="260" t="s">
        <v>338</v>
      </c>
      <c r="B1025" s="157" t="s">
        <v>605</v>
      </c>
      <c r="C1025" s="157"/>
      <c r="D1025" s="292"/>
      <c r="E1025" s="345"/>
      <c r="F1025" s="336"/>
      <c r="G1025" s="264"/>
      <c r="H1025" s="264"/>
    </row>
    <row r="1026" spans="1:8" ht="18">
      <c r="A1026" s="283"/>
      <c r="B1026" s="157" t="s">
        <v>659</v>
      </c>
      <c r="C1026" s="157"/>
      <c r="D1026" s="346" t="s">
        <v>151</v>
      </c>
      <c r="E1026" s="345">
        <v>135</v>
      </c>
      <c r="F1026" s="337"/>
      <c r="G1026" s="264"/>
      <c r="H1026" s="326">
        <f>E1026*F1026</f>
        <v>0</v>
      </c>
    </row>
    <row r="1027" spans="1:8" ht="15.75">
      <c r="A1027" s="283"/>
      <c r="B1027" s="157"/>
      <c r="C1027" s="157"/>
      <c r="D1027" s="330"/>
      <c r="E1027" s="344"/>
      <c r="F1027" s="336"/>
      <c r="G1027" s="264"/>
      <c r="H1027" s="264"/>
    </row>
    <row r="1028" spans="1:8" ht="30">
      <c r="A1028" s="260" t="s">
        <v>432</v>
      </c>
      <c r="B1028" s="157" t="s">
        <v>606</v>
      </c>
      <c r="C1028" s="157"/>
      <c r="D1028" s="340" t="s">
        <v>37</v>
      </c>
      <c r="E1028" s="340">
        <v>1</v>
      </c>
      <c r="F1028" s="337"/>
      <c r="G1028" s="264"/>
      <c r="H1028" s="326">
        <f>E1028*F1028</f>
        <v>0</v>
      </c>
    </row>
    <row r="1029" spans="1:8" ht="15">
      <c r="A1029" s="260"/>
      <c r="B1029" s="157"/>
      <c r="C1029" s="157"/>
      <c r="D1029" s="340"/>
      <c r="E1029" s="341"/>
      <c r="F1029" s="336"/>
      <c r="G1029" s="264"/>
      <c r="H1029" s="264"/>
    </row>
    <row r="1030" spans="1:8" ht="75">
      <c r="A1030" s="322" t="s">
        <v>433</v>
      </c>
      <c r="B1030" s="157" t="s">
        <v>708</v>
      </c>
      <c r="C1030" s="157"/>
      <c r="D1030" s="275"/>
      <c r="E1030" s="275"/>
      <c r="F1030" s="336"/>
      <c r="G1030" s="264"/>
      <c r="H1030" s="264"/>
    </row>
    <row r="1031" spans="1:8" ht="15">
      <c r="A1031" s="322"/>
      <c r="B1031" s="157" t="s">
        <v>607</v>
      </c>
      <c r="C1031" s="157"/>
      <c r="D1031" s="275"/>
      <c r="E1031" s="275"/>
      <c r="F1031" s="336"/>
      <c r="G1031" s="264"/>
      <c r="H1031" s="264"/>
    </row>
    <row r="1032" spans="1:8" ht="15">
      <c r="A1032" s="322" t="s">
        <v>608</v>
      </c>
      <c r="B1032" s="157" t="s">
        <v>609</v>
      </c>
      <c r="C1032" s="157"/>
      <c r="D1032" s="275" t="s">
        <v>37</v>
      </c>
      <c r="E1032" s="275">
        <v>1</v>
      </c>
      <c r="F1032" s="336"/>
      <c r="G1032" s="264"/>
      <c r="H1032" s="264"/>
    </row>
    <row r="1033" spans="1:8" ht="15">
      <c r="A1033" s="322" t="s">
        <v>610</v>
      </c>
      <c r="B1033" s="157" t="s">
        <v>611</v>
      </c>
      <c r="C1033" s="157"/>
      <c r="D1033" s="275" t="s">
        <v>37</v>
      </c>
      <c r="E1033" s="275">
        <v>1</v>
      </c>
      <c r="F1033" s="336"/>
      <c r="G1033" s="264"/>
      <c r="H1033" s="264"/>
    </row>
    <row r="1034" spans="1:8" ht="15">
      <c r="A1034" s="322" t="s">
        <v>612</v>
      </c>
      <c r="B1034" s="157" t="s">
        <v>613</v>
      </c>
      <c r="C1034" s="157"/>
      <c r="D1034" s="275" t="s">
        <v>37</v>
      </c>
      <c r="E1034" s="275">
        <v>1</v>
      </c>
      <c r="F1034" s="336"/>
      <c r="G1034" s="264"/>
      <c r="H1034" s="264"/>
    </row>
    <row r="1035" spans="1:8" ht="15">
      <c r="A1035" s="322" t="s">
        <v>614</v>
      </c>
      <c r="B1035" s="157" t="s">
        <v>709</v>
      </c>
      <c r="C1035" s="157"/>
      <c r="D1035" s="275" t="s">
        <v>37</v>
      </c>
      <c r="E1035" s="275">
        <v>1</v>
      </c>
      <c r="F1035" s="336"/>
      <c r="G1035" s="264"/>
      <c r="H1035" s="264"/>
    </row>
    <row r="1036" spans="1:8" ht="15">
      <c r="A1036" s="323" t="s">
        <v>615</v>
      </c>
      <c r="B1036" s="157" t="s">
        <v>710</v>
      </c>
      <c r="C1036" s="157"/>
      <c r="D1036" s="275" t="s">
        <v>37</v>
      </c>
      <c r="E1036" s="275">
        <v>1</v>
      </c>
      <c r="F1036" s="336"/>
      <c r="G1036" s="264"/>
      <c r="H1036" s="264"/>
    </row>
    <row r="1037" spans="1:8" ht="30">
      <c r="A1037" s="322" t="s">
        <v>616</v>
      </c>
      <c r="B1037" s="157" t="s">
        <v>617</v>
      </c>
      <c r="C1037" s="157"/>
      <c r="D1037" s="275" t="s">
        <v>37</v>
      </c>
      <c r="E1037" s="275">
        <v>1</v>
      </c>
      <c r="F1037" s="336"/>
      <c r="G1037" s="264"/>
      <c r="H1037" s="264"/>
    </row>
    <row r="1038" spans="1:8" ht="15.75">
      <c r="A1038" s="322" t="s">
        <v>618</v>
      </c>
      <c r="B1038" s="157" t="s">
        <v>660</v>
      </c>
      <c r="C1038" s="157"/>
      <c r="D1038" s="275" t="s">
        <v>37</v>
      </c>
      <c r="E1038" s="275">
        <v>4</v>
      </c>
      <c r="F1038" s="336"/>
      <c r="G1038" s="264"/>
      <c r="H1038" s="264"/>
    </row>
    <row r="1039" spans="1:8" ht="30">
      <c r="A1039" s="322" t="s">
        <v>619</v>
      </c>
      <c r="B1039" s="157" t="s">
        <v>711</v>
      </c>
      <c r="C1039" s="157"/>
      <c r="D1039" s="275" t="s">
        <v>37</v>
      </c>
      <c r="E1039" s="275">
        <v>1</v>
      </c>
      <c r="F1039" s="336"/>
      <c r="G1039" s="264"/>
      <c r="H1039" s="264"/>
    </row>
    <row r="1040" spans="1:8" ht="15">
      <c r="A1040" s="322" t="s">
        <v>620</v>
      </c>
      <c r="B1040" s="157" t="s">
        <v>712</v>
      </c>
      <c r="C1040" s="157"/>
      <c r="D1040" s="275" t="s">
        <v>37</v>
      </c>
      <c r="E1040" s="275">
        <v>1</v>
      </c>
      <c r="F1040" s="336"/>
      <c r="G1040" s="264"/>
      <c r="H1040" s="264"/>
    </row>
    <row r="1041" spans="1:8" ht="15">
      <c r="A1041" s="322" t="s">
        <v>621</v>
      </c>
      <c r="B1041" s="157" t="s">
        <v>713</v>
      </c>
      <c r="C1041" s="157"/>
      <c r="D1041" s="275" t="s">
        <v>37</v>
      </c>
      <c r="E1041" s="275">
        <v>6</v>
      </c>
      <c r="F1041" s="336"/>
      <c r="G1041" s="264"/>
      <c r="H1041" s="264"/>
    </row>
    <row r="1042" spans="1:8" ht="114.75" customHeight="1">
      <c r="A1042" s="322" t="s">
        <v>622</v>
      </c>
      <c r="B1042" s="332" t="s">
        <v>661</v>
      </c>
      <c r="C1042" s="332"/>
      <c r="D1042" s="347"/>
      <c r="E1042" s="347"/>
      <c r="F1042" s="336"/>
      <c r="G1042" s="264"/>
      <c r="H1042" s="264"/>
    </row>
    <row r="1043" spans="1:8" ht="15">
      <c r="A1043" s="260"/>
      <c r="B1043" s="157" t="s">
        <v>623</v>
      </c>
      <c r="C1043" s="157"/>
      <c r="D1043" s="275" t="s">
        <v>37</v>
      </c>
      <c r="E1043" s="275">
        <v>1</v>
      </c>
      <c r="F1043" s="337"/>
      <c r="G1043" s="264"/>
      <c r="H1043" s="326">
        <f>E1043*F1043</f>
        <v>0</v>
      </c>
    </row>
    <row r="1044" spans="1:8" ht="15">
      <c r="A1044" s="260"/>
      <c r="B1044" s="157"/>
      <c r="C1044" s="157"/>
      <c r="D1044" s="335"/>
      <c r="E1044" s="335"/>
      <c r="F1044" s="336"/>
      <c r="G1044" s="264"/>
      <c r="H1044" s="264"/>
    </row>
    <row r="1045" spans="1:8" ht="90">
      <c r="A1045" s="260" t="s">
        <v>567</v>
      </c>
      <c r="B1045" s="157" t="s">
        <v>714</v>
      </c>
      <c r="C1045" s="157"/>
      <c r="D1045" s="340" t="s">
        <v>37</v>
      </c>
      <c r="E1045" s="340">
        <v>27</v>
      </c>
      <c r="F1045" s="337"/>
      <c r="G1045" s="264"/>
      <c r="H1045" s="326">
        <f>E1045*F1045</f>
        <v>0</v>
      </c>
    </row>
    <row r="1046" spans="1:8" ht="15">
      <c r="A1046" s="260"/>
      <c r="B1046" s="157"/>
      <c r="C1046" s="157"/>
      <c r="D1046" s="340"/>
      <c r="E1046" s="340"/>
      <c r="F1046" s="336"/>
      <c r="G1046" s="264"/>
      <c r="H1046" s="264"/>
    </row>
    <row r="1047" spans="1:8" ht="45">
      <c r="A1047" s="260" t="s">
        <v>573</v>
      </c>
      <c r="B1047" s="157" t="s">
        <v>715</v>
      </c>
      <c r="C1047" s="157"/>
      <c r="D1047" s="275" t="s">
        <v>37</v>
      </c>
      <c r="E1047" s="275">
        <v>27</v>
      </c>
      <c r="F1047" s="337"/>
      <c r="G1047" s="264"/>
      <c r="H1047" s="326">
        <f>E1047*F1047</f>
        <v>0</v>
      </c>
    </row>
    <row r="1048" spans="1:8" ht="15">
      <c r="A1048" s="260"/>
      <c r="B1048" s="157"/>
      <c r="C1048" s="157"/>
      <c r="D1048" s="275"/>
      <c r="E1048" s="275"/>
      <c r="F1048" s="336"/>
      <c r="G1048" s="264"/>
      <c r="H1048" s="264"/>
    </row>
    <row r="1049" spans="1:8" ht="30">
      <c r="A1049" s="260" t="s">
        <v>579</v>
      </c>
      <c r="B1049" s="157" t="s">
        <v>716</v>
      </c>
      <c r="C1049" s="157"/>
      <c r="D1049" s="275" t="s">
        <v>37</v>
      </c>
      <c r="E1049" s="275">
        <v>27</v>
      </c>
      <c r="F1049" s="337"/>
      <c r="G1049" s="264"/>
      <c r="H1049" s="326">
        <f>E1049*F1049</f>
        <v>0</v>
      </c>
    </row>
    <row r="1050" spans="1:8" ht="15">
      <c r="A1050" s="260"/>
      <c r="B1050" s="157"/>
      <c r="C1050" s="157"/>
      <c r="D1050" s="275"/>
      <c r="E1050" s="275"/>
      <c r="F1050" s="336"/>
      <c r="G1050" s="264"/>
      <c r="H1050" s="264"/>
    </row>
    <row r="1051" spans="1:8" ht="65.25" customHeight="1">
      <c r="A1051" s="321" t="s">
        <v>581</v>
      </c>
      <c r="B1051" s="157" t="s">
        <v>717</v>
      </c>
      <c r="C1051" s="157"/>
      <c r="D1051" s="275" t="s">
        <v>37</v>
      </c>
      <c r="E1051" s="275">
        <v>27</v>
      </c>
      <c r="F1051" s="337"/>
      <c r="G1051" s="264"/>
      <c r="H1051" s="326">
        <f>E1051*F1051</f>
        <v>0</v>
      </c>
    </row>
    <row r="1052" spans="1:8" ht="15" customHeight="1">
      <c r="A1052" s="321"/>
      <c r="B1052" s="351" t="s">
        <v>718</v>
      </c>
      <c r="C1052" s="157"/>
      <c r="D1052" s="275"/>
      <c r="E1052" s="275"/>
      <c r="F1052" s="350"/>
      <c r="G1052" s="264"/>
      <c r="H1052" s="327"/>
    </row>
    <row r="1053" spans="1:8" ht="15" customHeight="1">
      <c r="A1053" s="321"/>
      <c r="B1053" s="351" t="s">
        <v>719</v>
      </c>
      <c r="C1053" s="157"/>
      <c r="D1053" s="275"/>
      <c r="E1053" s="275"/>
      <c r="F1053" s="350"/>
      <c r="G1053" s="264"/>
      <c r="H1053" s="327"/>
    </row>
    <row r="1054" spans="1:8" ht="15" customHeight="1">
      <c r="A1054" s="321"/>
      <c r="B1054" s="351" t="s">
        <v>720</v>
      </c>
      <c r="C1054" s="157"/>
      <c r="D1054" s="275"/>
      <c r="E1054" s="275"/>
      <c r="F1054" s="350"/>
      <c r="G1054" s="264"/>
      <c r="H1054" s="327"/>
    </row>
    <row r="1055" spans="1:8" ht="15" customHeight="1">
      <c r="A1055" s="321"/>
      <c r="B1055" s="351" t="s">
        <v>721</v>
      </c>
      <c r="C1055" s="157"/>
      <c r="D1055" s="275"/>
      <c r="E1055" s="275"/>
      <c r="F1055" s="350"/>
      <c r="G1055" s="264"/>
      <c r="H1055" s="327"/>
    </row>
    <row r="1056" spans="1:8" ht="15" customHeight="1">
      <c r="A1056" s="321"/>
      <c r="B1056" s="351" t="s">
        <v>722</v>
      </c>
      <c r="C1056" s="157"/>
      <c r="D1056" s="275"/>
      <c r="E1056" s="275"/>
      <c r="F1056" s="350"/>
      <c r="G1056" s="264"/>
      <c r="H1056" s="327"/>
    </row>
    <row r="1057" spans="1:8" ht="15" customHeight="1">
      <c r="A1057" s="321"/>
      <c r="B1057" s="351" t="s">
        <v>723</v>
      </c>
      <c r="C1057" s="157"/>
      <c r="D1057" s="275"/>
      <c r="E1057" s="275"/>
      <c r="F1057" s="350"/>
      <c r="G1057" s="264"/>
      <c r="H1057" s="327"/>
    </row>
    <row r="1058" spans="1:8" ht="15" customHeight="1">
      <c r="A1058" s="321"/>
      <c r="B1058" s="351" t="s">
        <v>724</v>
      </c>
      <c r="C1058" s="157"/>
      <c r="D1058" s="275"/>
      <c r="E1058" s="275"/>
      <c r="F1058" s="350"/>
      <c r="G1058" s="264"/>
      <c r="H1058" s="327"/>
    </row>
    <row r="1059" spans="1:8" ht="15" customHeight="1">
      <c r="A1059" s="321"/>
      <c r="B1059" s="351" t="s">
        <v>725</v>
      </c>
      <c r="C1059" s="157"/>
      <c r="D1059" s="275"/>
      <c r="E1059" s="275"/>
      <c r="F1059" s="350"/>
      <c r="G1059" s="264"/>
      <c r="H1059" s="327"/>
    </row>
    <row r="1060" spans="1:8" ht="15" customHeight="1">
      <c r="A1060" s="321"/>
      <c r="B1060" s="351" t="s">
        <v>726</v>
      </c>
      <c r="C1060" s="157"/>
      <c r="D1060" s="275"/>
      <c r="E1060" s="275"/>
      <c r="F1060" s="350"/>
      <c r="G1060" s="264"/>
      <c r="H1060" s="327"/>
    </row>
    <row r="1061" spans="1:8" ht="15" customHeight="1">
      <c r="A1061" s="321"/>
      <c r="B1061" s="351" t="s">
        <v>727</v>
      </c>
      <c r="C1061" s="157"/>
      <c r="D1061" s="275"/>
      <c r="E1061" s="275"/>
      <c r="F1061" s="350"/>
      <c r="G1061" s="264"/>
      <c r="H1061" s="327"/>
    </row>
    <row r="1062" spans="1:8" ht="15" customHeight="1">
      <c r="A1062" s="321"/>
      <c r="B1062" s="351" t="s">
        <v>728</v>
      </c>
      <c r="C1062" s="157"/>
      <c r="D1062" s="275"/>
      <c r="E1062" s="275"/>
      <c r="F1062" s="350"/>
      <c r="G1062" s="264"/>
      <c r="H1062" s="327"/>
    </row>
    <row r="1063" spans="1:8" ht="51" customHeight="1">
      <c r="A1063" s="321"/>
      <c r="B1063" s="351" t="s">
        <v>729</v>
      </c>
      <c r="C1063" s="157"/>
      <c r="D1063" s="275"/>
      <c r="E1063" s="275"/>
      <c r="F1063" s="350"/>
      <c r="G1063" s="264"/>
      <c r="H1063" s="327"/>
    </row>
    <row r="1064" spans="1:8" ht="35.25" customHeight="1">
      <c r="A1064" s="321"/>
      <c r="B1064" s="351" t="s">
        <v>730</v>
      </c>
      <c r="C1064" s="157"/>
      <c r="D1064" s="275"/>
      <c r="E1064" s="275"/>
      <c r="F1064" s="350"/>
      <c r="G1064" s="264"/>
      <c r="H1064" s="327"/>
    </row>
    <row r="1065" spans="1:8" ht="90" customHeight="1">
      <c r="A1065" s="321"/>
      <c r="B1065" s="351" t="s">
        <v>731</v>
      </c>
      <c r="C1065" s="157"/>
      <c r="D1065" s="275"/>
      <c r="E1065" s="275"/>
      <c r="F1065" s="350"/>
      <c r="G1065" s="264"/>
      <c r="H1065" s="327"/>
    </row>
    <row r="1066" spans="1:8" ht="15" customHeight="1">
      <c r="A1066" s="321"/>
      <c r="B1066" s="351" t="s">
        <v>732</v>
      </c>
      <c r="C1066" s="157"/>
      <c r="D1066" s="275"/>
      <c r="E1066" s="275"/>
      <c r="F1066" s="350"/>
      <c r="G1066" s="264"/>
      <c r="H1066" s="327"/>
    </row>
    <row r="1067" spans="1:8" ht="15" customHeight="1">
      <c r="A1067" s="321"/>
      <c r="B1067" s="351" t="s">
        <v>733</v>
      </c>
      <c r="C1067" s="157"/>
      <c r="D1067" s="275"/>
      <c r="E1067" s="275"/>
      <c r="F1067" s="350"/>
      <c r="G1067" s="264"/>
      <c r="H1067" s="327"/>
    </row>
    <row r="1068" spans="1:8" ht="15" customHeight="1">
      <c r="A1068" s="321"/>
      <c r="B1068" s="351" t="s">
        <v>734</v>
      </c>
      <c r="C1068" s="157"/>
      <c r="D1068" s="275"/>
      <c r="E1068" s="275"/>
      <c r="F1068" s="350"/>
      <c r="G1068" s="264"/>
      <c r="H1068" s="327"/>
    </row>
    <row r="1069" spans="1:8" ht="15" customHeight="1">
      <c r="A1069" s="321"/>
      <c r="B1069" s="351" t="s">
        <v>735</v>
      </c>
      <c r="C1069" s="157"/>
      <c r="D1069" s="275"/>
      <c r="E1069" s="275"/>
      <c r="F1069" s="350"/>
      <c r="G1069" s="264"/>
      <c r="H1069" s="327"/>
    </row>
    <row r="1070" spans="1:8" ht="15" customHeight="1">
      <c r="A1070" s="321"/>
      <c r="B1070" s="351" t="s">
        <v>736</v>
      </c>
      <c r="C1070" s="157"/>
      <c r="D1070" s="275"/>
      <c r="E1070" s="275"/>
      <c r="F1070" s="350"/>
      <c r="G1070" s="264"/>
      <c r="H1070" s="327"/>
    </row>
    <row r="1071" spans="1:8" ht="15" customHeight="1">
      <c r="A1071" s="321"/>
      <c r="B1071" s="157" t="s">
        <v>737</v>
      </c>
      <c r="C1071" s="157"/>
      <c r="D1071" s="275"/>
      <c r="E1071" s="275"/>
      <c r="F1071" s="350"/>
      <c r="G1071" s="264"/>
      <c r="H1071" s="327"/>
    </row>
    <row r="1072" spans="1:8" ht="15" customHeight="1">
      <c r="A1072" s="321"/>
      <c r="B1072" s="351" t="s">
        <v>738</v>
      </c>
      <c r="C1072" s="157"/>
      <c r="D1072" s="275"/>
      <c r="E1072" s="275"/>
      <c r="F1072" s="350"/>
      <c r="G1072" s="264"/>
      <c r="H1072" s="327"/>
    </row>
    <row r="1073" spans="1:8" ht="15" customHeight="1">
      <c r="A1073" s="321"/>
      <c r="B1073" s="351" t="s">
        <v>739</v>
      </c>
      <c r="C1073" s="157"/>
      <c r="D1073" s="275"/>
      <c r="E1073" s="275"/>
      <c r="F1073" s="350"/>
      <c r="G1073" s="264"/>
      <c r="H1073" s="327"/>
    </row>
    <row r="1074" spans="1:8" ht="15" customHeight="1">
      <c r="A1074" s="321"/>
      <c r="B1074" s="351" t="s">
        <v>740</v>
      </c>
      <c r="C1074" s="157"/>
      <c r="D1074" s="275"/>
      <c r="E1074" s="275"/>
      <c r="F1074" s="350"/>
      <c r="G1074" s="264"/>
      <c r="H1074" s="327"/>
    </row>
    <row r="1075" spans="1:8" ht="15" customHeight="1">
      <c r="A1075" s="321"/>
      <c r="B1075" s="351" t="s">
        <v>741</v>
      </c>
      <c r="C1075" s="157"/>
      <c r="D1075" s="275"/>
      <c r="E1075" s="275"/>
      <c r="F1075" s="350"/>
      <c r="G1075" s="264"/>
      <c r="H1075" s="327"/>
    </row>
    <row r="1076" spans="1:8" ht="15" customHeight="1">
      <c r="A1076" s="321"/>
      <c r="B1076" s="351" t="s">
        <v>742</v>
      </c>
      <c r="C1076" s="157"/>
      <c r="D1076" s="275"/>
      <c r="E1076" s="275"/>
      <c r="F1076" s="350"/>
      <c r="G1076" s="264"/>
      <c r="H1076" s="327"/>
    </row>
    <row r="1077" spans="1:8" ht="15" customHeight="1">
      <c r="A1077" s="321"/>
      <c r="B1077" s="351" t="s">
        <v>743</v>
      </c>
      <c r="C1077" s="157"/>
      <c r="D1077" s="275"/>
      <c r="E1077" s="275"/>
      <c r="F1077" s="350"/>
      <c r="G1077" s="264"/>
      <c r="H1077" s="327"/>
    </row>
    <row r="1078" spans="1:8" ht="15">
      <c r="A1078" s="260"/>
      <c r="B1078" s="157"/>
      <c r="C1078" s="157"/>
      <c r="D1078" s="275"/>
      <c r="E1078" s="275"/>
      <c r="F1078" s="336"/>
      <c r="G1078" s="264"/>
      <c r="H1078" s="264"/>
    </row>
    <row r="1079" spans="1:8" ht="108">
      <c r="A1079" s="260" t="s">
        <v>583</v>
      </c>
      <c r="B1079" s="157" t="s">
        <v>662</v>
      </c>
      <c r="C1079" s="157"/>
      <c r="D1079" s="275" t="s">
        <v>37</v>
      </c>
      <c r="E1079" s="275">
        <v>27</v>
      </c>
      <c r="F1079" s="337"/>
      <c r="G1079" s="264"/>
      <c r="H1079" s="326">
        <f>E1079*F1079</f>
        <v>0</v>
      </c>
    </row>
    <row r="1080" spans="1:8" ht="15">
      <c r="A1080" s="260"/>
      <c r="B1080" s="157"/>
      <c r="C1080" s="157"/>
      <c r="D1080" s="275"/>
      <c r="E1080" s="275"/>
      <c r="F1080" s="336"/>
      <c r="G1080" s="264"/>
      <c r="H1080" s="264"/>
    </row>
    <row r="1081" spans="1:8" ht="45">
      <c r="A1081" s="260" t="s">
        <v>584</v>
      </c>
      <c r="B1081" s="157" t="s">
        <v>624</v>
      </c>
      <c r="C1081" s="157"/>
      <c r="D1081" s="275" t="s">
        <v>37</v>
      </c>
      <c r="E1081" s="275">
        <v>18</v>
      </c>
      <c r="F1081" s="337"/>
      <c r="G1081" s="264"/>
      <c r="H1081" s="326">
        <f>E1081*F1081</f>
        <v>0</v>
      </c>
    </row>
    <row r="1082" spans="1:8" ht="15">
      <c r="A1082" s="260"/>
      <c r="B1082" s="157"/>
      <c r="C1082" s="157"/>
      <c r="D1082" s="275"/>
      <c r="E1082" s="275"/>
      <c r="F1082" s="336"/>
      <c r="G1082" s="264"/>
      <c r="H1082" s="264"/>
    </row>
    <row r="1083" spans="1:8" ht="45">
      <c r="A1083" s="260" t="s">
        <v>589</v>
      </c>
      <c r="B1083" s="157" t="s">
        <v>625</v>
      </c>
      <c r="C1083" s="157"/>
      <c r="D1083" s="275" t="s">
        <v>151</v>
      </c>
      <c r="E1083" s="275">
        <v>600</v>
      </c>
      <c r="F1083" s="337"/>
      <c r="G1083" s="264"/>
      <c r="H1083" s="326">
        <f>E1083*F1083</f>
        <v>0</v>
      </c>
    </row>
    <row r="1084" spans="1:8" ht="15">
      <c r="A1084" s="260"/>
      <c r="B1084" s="157"/>
      <c r="C1084" s="157"/>
      <c r="D1084" s="275"/>
      <c r="E1084" s="275"/>
      <c r="F1084" s="336"/>
      <c r="G1084" s="264"/>
      <c r="H1084" s="264"/>
    </row>
    <row r="1085" spans="1:8" ht="45">
      <c r="A1085" s="260" t="s">
        <v>593</v>
      </c>
      <c r="B1085" s="157" t="s">
        <v>626</v>
      </c>
      <c r="C1085" s="157"/>
      <c r="D1085" s="275" t="s">
        <v>37</v>
      </c>
      <c r="E1085" s="275">
        <v>18</v>
      </c>
      <c r="F1085" s="337"/>
      <c r="G1085" s="264"/>
      <c r="H1085" s="326">
        <f>E1085*F1085</f>
        <v>0</v>
      </c>
    </row>
    <row r="1086" spans="1:8" ht="15.75">
      <c r="A1086" s="260"/>
      <c r="B1086" s="261"/>
      <c r="C1086" s="153"/>
      <c r="D1086" s="263"/>
      <c r="E1086" s="162"/>
      <c r="F1086" s="162"/>
      <c r="G1086" s="162"/>
      <c r="H1086" s="285"/>
    </row>
    <row r="1087" spans="1:8" ht="15.75">
      <c r="A1087" s="276"/>
      <c r="B1087" s="360" t="s">
        <v>627</v>
      </c>
      <c r="C1087" s="361"/>
      <c r="D1087" s="286"/>
      <c r="E1087" s="214"/>
      <c r="F1087" s="214"/>
      <c r="G1087" s="214"/>
      <c r="H1087" s="270">
        <f>SUM(H1022:H1085)</f>
        <v>0</v>
      </c>
    </row>
    <row r="1088" spans="1:8" ht="15">
      <c r="A1088" s="260"/>
      <c r="B1088" s="259"/>
      <c r="C1088" s="261"/>
      <c r="D1088" s="262"/>
      <c r="E1088" s="168"/>
      <c r="F1088" s="261"/>
      <c r="G1088" s="261"/>
      <c r="H1088" s="162"/>
    </row>
    <row r="1089" spans="1:8" ht="15.75">
      <c r="A1089" s="234" t="s">
        <v>628</v>
      </c>
      <c r="B1089" s="363" t="s">
        <v>629</v>
      </c>
      <c r="C1089" s="363"/>
      <c r="D1089" s="363"/>
      <c r="E1089" s="363"/>
      <c r="F1089" s="363"/>
      <c r="G1089" s="318"/>
      <c r="H1089" s="153"/>
    </row>
    <row r="1090" spans="1:8" ht="15">
      <c r="A1090" s="260"/>
      <c r="B1090" s="259"/>
      <c r="C1090" s="261"/>
      <c r="D1090" s="262"/>
      <c r="E1090" s="168"/>
      <c r="F1090" s="261"/>
      <c r="G1090" s="261"/>
      <c r="H1090" s="162"/>
    </row>
    <row r="1091" spans="1:8" ht="30">
      <c r="A1091" s="260" t="s">
        <v>321</v>
      </c>
      <c r="B1091" s="157" t="s">
        <v>630</v>
      </c>
      <c r="C1091" s="157"/>
      <c r="D1091" s="275" t="s">
        <v>37</v>
      </c>
      <c r="E1091" s="275">
        <v>1</v>
      </c>
      <c r="F1091" s="337"/>
      <c r="G1091" s="264"/>
      <c r="H1091" s="326">
        <f>E1091*F1091</f>
        <v>0</v>
      </c>
    </row>
    <row r="1092" spans="1:8" ht="15">
      <c r="A1092" s="260"/>
      <c r="B1092" s="157"/>
      <c r="C1092" s="157"/>
      <c r="D1092" s="335"/>
      <c r="E1092" s="335"/>
      <c r="F1092" s="336"/>
      <c r="G1092" s="264"/>
      <c r="H1092" s="264"/>
    </row>
    <row r="1093" spans="1:8" ht="60">
      <c r="A1093" s="260" t="s">
        <v>338</v>
      </c>
      <c r="B1093" s="157" t="s">
        <v>632</v>
      </c>
      <c r="C1093" s="157"/>
      <c r="D1093" s="275" t="s">
        <v>37</v>
      </c>
      <c r="E1093" s="275">
        <v>1</v>
      </c>
      <c r="F1093" s="337"/>
      <c r="G1093" s="264"/>
      <c r="H1093" s="326">
        <f>E1093*F1093</f>
        <v>0</v>
      </c>
    </row>
    <row r="1094" spans="1:8" ht="15">
      <c r="A1094" s="260"/>
      <c r="B1094" s="157"/>
      <c r="C1094" s="157"/>
      <c r="D1094" s="335"/>
      <c r="E1094" s="335"/>
      <c r="F1094" s="336"/>
      <c r="G1094" s="264"/>
      <c r="H1094" s="264"/>
    </row>
    <row r="1095" spans="1:8" ht="75">
      <c r="A1095" s="260" t="s">
        <v>432</v>
      </c>
      <c r="B1095" s="157" t="s">
        <v>633</v>
      </c>
      <c r="C1095" s="157"/>
      <c r="D1095" s="275" t="s">
        <v>37</v>
      </c>
      <c r="E1095" s="343">
        <v>1</v>
      </c>
      <c r="F1095" s="337"/>
      <c r="G1095" s="264"/>
      <c r="H1095" s="326">
        <f>E1095*F1095</f>
        <v>0</v>
      </c>
    </row>
    <row r="1096" spans="1:8" ht="15">
      <c r="A1096" s="260"/>
      <c r="B1096" s="157"/>
      <c r="C1096" s="157"/>
      <c r="D1096" s="262"/>
      <c r="E1096" s="168"/>
      <c r="F1096" s="264"/>
      <c r="G1096" s="264"/>
      <c r="H1096" s="264"/>
    </row>
    <row r="1097" spans="1:8" ht="15.75">
      <c r="A1097" s="276"/>
      <c r="B1097" s="360" t="s">
        <v>634</v>
      </c>
      <c r="C1097" s="361"/>
      <c r="D1097" s="286"/>
      <c r="E1097" s="214"/>
      <c r="F1097" s="214"/>
      <c r="G1097" s="214"/>
      <c r="H1097" s="270">
        <f>SUM(H1091:H1096)</f>
        <v>0</v>
      </c>
    </row>
    <row r="1098" spans="1:8" ht="15.75">
      <c r="A1098" s="260"/>
      <c r="B1098" s="287"/>
      <c r="C1098" s="287"/>
      <c r="D1098" s="288"/>
      <c r="E1098" s="289"/>
      <c r="F1098" s="289"/>
      <c r="G1098" s="164"/>
      <c r="H1098" s="290"/>
    </row>
    <row r="1099" spans="1:8" ht="15.75">
      <c r="A1099" s="235" t="s">
        <v>635</v>
      </c>
      <c r="B1099" s="362" t="s">
        <v>701</v>
      </c>
      <c r="C1099" s="362"/>
      <c r="D1099" s="362"/>
      <c r="E1099" s="362"/>
      <c r="F1099" s="362"/>
      <c r="G1099" s="317"/>
      <c r="H1099" s="222"/>
    </row>
    <row r="1100" spans="1:8" ht="15">
      <c r="A1100" s="260"/>
      <c r="B1100" s="291"/>
      <c r="C1100" s="162"/>
      <c r="D1100" s="265"/>
      <c r="E1100" s="162"/>
      <c r="F1100" s="162"/>
      <c r="G1100" s="162"/>
      <c r="H1100" s="162"/>
    </row>
    <row r="1101" spans="1:8" ht="48">
      <c r="A1101" s="292" t="s">
        <v>321</v>
      </c>
      <c r="B1101" s="157" t="s">
        <v>663</v>
      </c>
      <c r="C1101" s="157"/>
      <c r="D1101" s="340" t="s">
        <v>151</v>
      </c>
      <c r="E1101" s="341">
        <v>2250</v>
      </c>
      <c r="F1101" s="337"/>
      <c r="G1101" s="264"/>
      <c r="H1101" s="326">
        <f>E1101*F1101</f>
        <v>0</v>
      </c>
    </row>
    <row r="1102" spans="1:8" ht="15">
      <c r="A1102" s="284"/>
      <c r="B1102" s="157"/>
      <c r="C1102" s="157"/>
      <c r="D1102" s="340"/>
      <c r="E1102" s="341"/>
      <c r="F1102" s="336"/>
      <c r="G1102" s="264"/>
      <c r="H1102" s="264"/>
    </row>
    <row r="1103" spans="1:8" ht="60">
      <c r="A1103" s="292" t="s">
        <v>338</v>
      </c>
      <c r="B1103" s="157" t="s">
        <v>636</v>
      </c>
      <c r="C1103" s="157"/>
      <c r="D1103" s="340" t="s">
        <v>37</v>
      </c>
      <c r="E1103" s="341">
        <v>3</v>
      </c>
      <c r="F1103" s="337"/>
      <c r="G1103" s="264"/>
      <c r="H1103" s="326">
        <f>E1103*F1103</f>
        <v>0</v>
      </c>
    </row>
    <row r="1104" spans="1:8" ht="15">
      <c r="A1104" s="284"/>
      <c r="B1104" s="157"/>
      <c r="C1104" s="157"/>
      <c r="D1104" s="340"/>
      <c r="E1104" s="341"/>
      <c r="F1104" s="336"/>
      <c r="G1104" s="264"/>
      <c r="H1104" s="264"/>
    </row>
    <row r="1105" spans="1:8" ht="30">
      <c r="A1105" s="260" t="s">
        <v>432</v>
      </c>
      <c r="B1105" s="157" t="s">
        <v>637</v>
      </c>
      <c r="C1105" s="157"/>
      <c r="D1105" s="335"/>
      <c r="E1105" s="335"/>
      <c r="F1105" s="336"/>
      <c r="G1105" s="264"/>
      <c r="H1105" s="264"/>
    </row>
    <row r="1106" spans="1:8" ht="18">
      <c r="A1106" s="320" t="s">
        <v>546</v>
      </c>
      <c r="B1106" s="157" t="s">
        <v>664</v>
      </c>
      <c r="C1106" s="157"/>
      <c r="D1106" s="335" t="s">
        <v>151</v>
      </c>
      <c r="E1106" s="335">
        <v>650</v>
      </c>
      <c r="F1106" s="337"/>
      <c r="G1106" s="264"/>
      <c r="H1106" s="326">
        <f>E1106*F1106</f>
        <v>0</v>
      </c>
    </row>
    <row r="1107" spans="1:8" ht="33">
      <c r="A1107" s="320" t="s">
        <v>546</v>
      </c>
      <c r="B1107" s="157" t="s">
        <v>665</v>
      </c>
      <c r="C1107" s="157"/>
      <c r="D1107" s="335" t="s">
        <v>151</v>
      </c>
      <c r="E1107" s="335">
        <v>60</v>
      </c>
      <c r="F1107" s="337"/>
      <c r="G1107" s="264"/>
      <c r="H1107" s="326">
        <f>E1107*F1107</f>
        <v>0</v>
      </c>
    </row>
    <row r="1108" spans="1:8" ht="33">
      <c r="A1108" s="320" t="s">
        <v>546</v>
      </c>
      <c r="B1108" s="157" t="s">
        <v>666</v>
      </c>
      <c r="C1108" s="157"/>
      <c r="D1108" s="335" t="s">
        <v>151</v>
      </c>
      <c r="E1108" s="335">
        <v>65</v>
      </c>
      <c r="F1108" s="337"/>
      <c r="G1108" s="264"/>
      <c r="H1108" s="326">
        <f>E1108*F1108</f>
        <v>0</v>
      </c>
    </row>
    <row r="1109" spans="1:8" ht="15">
      <c r="A1109" s="259"/>
      <c r="B1109" s="157"/>
      <c r="C1109" s="157"/>
      <c r="D1109" s="335"/>
      <c r="E1109" s="335"/>
      <c r="F1109" s="336"/>
      <c r="G1109" s="264"/>
      <c r="H1109" s="264"/>
    </row>
    <row r="1110" spans="1:8" ht="93">
      <c r="A1110" s="260" t="s">
        <v>433</v>
      </c>
      <c r="B1110" s="157" t="s">
        <v>667</v>
      </c>
      <c r="C1110" s="157"/>
      <c r="D1110" s="335" t="s">
        <v>151</v>
      </c>
      <c r="E1110" s="335">
        <v>815</v>
      </c>
      <c r="F1110" s="337"/>
      <c r="G1110" s="264"/>
      <c r="H1110" s="326">
        <f>E1110*F1110</f>
        <v>0</v>
      </c>
    </row>
    <row r="1111" spans="1:8" ht="15">
      <c r="A1111" s="260"/>
      <c r="B1111" s="157"/>
      <c r="C1111" s="157"/>
      <c r="D1111" s="335"/>
      <c r="E1111" s="335"/>
      <c r="F1111" s="336"/>
      <c r="G1111" s="264"/>
      <c r="H1111" s="264"/>
    </row>
    <row r="1112" spans="1:8" ht="75" customHeight="1">
      <c r="A1112" s="260" t="s">
        <v>567</v>
      </c>
      <c r="B1112" s="157" t="s">
        <v>638</v>
      </c>
      <c r="C1112" s="157"/>
      <c r="D1112" s="335" t="s">
        <v>151</v>
      </c>
      <c r="E1112" s="342">
        <v>1970</v>
      </c>
      <c r="F1112" s="337"/>
      <c r="G1112" s="264"/>
      <c r="H1112" s="326">
        <f>E1112*F1112</f>
        <v>0</v>
      </c>
    </row>
    <row r="1113" spans="1:8" ht="15">
      <c r="A1113" s="260"/>
      <c r="B1113" s="157"/>
      <c r="C1113" s="157"/>
      <c r="D1113" s="335"/>
      <c r="E1113" s="335"/>
      <c r="F1113" s="336"/>
      <c r="G1113" s="264"/>
      <c r="H1113" s="264"/>
    </row>
    <row r="1114" spans="1:8" ht="90">
      <c r="A1114" s="260" t="s">
        <v>573</v>
      </c>
      <c r="B1114" s="157" t="s">
        <v>639</v>
      </c>
      <c r="C1114" s="157"/>
      <c r="D1114" s="335" t="s">
        <v>151</v>
      </c>
      <c r="E1114" s="342">
        <v>2033</v>
      </c>
      <c r="F1114" s="337"/>
      <c r="G1114" s="264"/>
      <c r="H1114" s="326">
        <f>E1114*F1114</f>
        <v>0</v>
      </c>
    </row>
    <row r="1115" spans="1:8" ht="15">
      <c r="A1115" s="260"/>
      <c r="B1115" s="157"/>
      <c r="C1115" s="157"/>
      <c r="D1115" s="335"/>
      <c r="E1115" s="335"/>
      <c r="F1115" s="336"/>
      <c r="G1115" s="264"/>
      <c r="H1115" s="264"/>
    </row>
    <row r="1116" spans="1:8" ht="165">
      <c r="A1116" s="260" t="s">
        <v>579</v>
      </c>
      <c r="B1116" s="157" t="s">
        <v>744</v>
      </c>
      <c r="C1116" s="157"/>
      <c r="D1116" s="335" t="s">
        <v>37</v>
      </c>
      <c r="E1116" s="335">
        <v>6</v>
      </c>
      <c r="F1116" s="337"/>
      <c r="G1116" s="264"/>
      <c r="H1116" s="326">
        <f>E1116*F1116</f>
        <v>0</v>
      </c>
    </row>
    <row r="1117" spans="1:8" ht="15">
      <c r="A1117" s="260"/>
      <c r="B1117" s="157"/>
      <c r="C1117" s="157"/>
      <c r="D1117" s="335"/>
      <c r="E1117" s="335"/>
      <c r="F1117" s="336"/>
      <c r="G1117" s="264"/>
      <c r="H1117" s="264"/>
    </row>
    <row r="1118" spans="1:8" ht="90">
      <c r="A1118" s="260" t="s">
        <v>581</v>
      </c>
      <c r="B1118" s="157" t="s">
        <v>745</v>
      </c>
      <c r="C1118" s="157"/>
      <c r="D1118" s="335" t="s">
        <v>37</v>
      </c>
      <c r="E1118" s="335">
        <v>24</v>
      </c>
      <c r="F1118" s="337"/>
      <c r="G1118" s="264"/>
      <c r="H1118" s="326">
        <f>E1118*F1118</f>
        <v>0</v>
      </c>
    </row>
    <row r="1119" spans="1:8" ht="15">
      <c r="A1119" s="260"/>
      <c r="B1119" s="157"/>
      <c r="C1119" s="157"/>
      <c r="D1119" s="335"/>
      <c r="E1119" s="335"/>
      <c r="F1119" s="336"/>
      <c r="G1119" s="264"/>
      <c r="H1119" s="264"/>
    </row>
    <row r="1120" spans="1:8" ht="78">
      <c r="A1120" s="260" t="s">
        <v>583</v>
      </c>
      <c r="B1120" s="157" t="s">
        <v>668</v>
      </c>
      <c r="C1120" s="157"/>
      <c r="D1120" s="335" t="s">
        <v>151</v>
      </c>
      <c r="E1120" s="335">
        <v>200</v>
      </c>
      <c r="F1120" s="337"/>
      <c r="G1120" s="264"/>
      <c r="H1120" s="326">
        <f>E1120*F1120</f>
        <v>0</v>
      </c>
    </row>
    <row r="1121" spans="1:8" ht="15">
      <c r="A1121" s="260"/>
      <c r="B1121" s="157"/>
      <c r="C1121" s="157"/>
      <c r="D1121" s="262"/>
      <c r="E1121" s="168"/>
      <c r="F1121" s="264"/>
      <c r="G1121" s="264"/>
      <c r="H1121" s="264"/>
    </row>
    <row r="1122" spans="1:8" ht="60">
      <c r="A1122" s="260" t="s">
        <v>584</v>
      </c>
      <c r="B1122" s="157" t="s">
        <v>640</v>
      </c>
      <c r="C1122" s="157"/>
      <c r="D1122" s="275" t="s">
        <v>37</v>
      </c>
      <c r="E1122" s="275">
        <v>2</v>
      </c>
      <c r="F1122" s="337"/>
      <c r="G1122" s="264"/>
      <c r="H1122" s="326">
        <f>E1122*F1122</f>
        <v>0</v>
      </c>
    </row>
    <row r="1123" spans="1:8" ht="15">
      <c r="A1123" s="260"/>
      <c r="B1123" s="157"/>
      <c r="C1123" s="157"/>
      <c r="D1123" s="275"/>
      <c r="E1123" s="275"/>
      <c r="F1123" s="336"/>
      <c r="G1123" s="264"/>
      <c r="H1123" s="264"/>
    </row>
    <row r="1124" spans="1:8" ht="45">
      <c r="A1124" s="260" t="s">
        <v>589</v>
      </c>
      <c r="B1124" s="157" t="s">
        <v>641</v>
      </c>
      <c r="C1124" s="157"/>
      <c r="D1124" s="275" t="s">
        <v>151</v>
      </c>
      <c r="E1124" s="275">
        <v>300</v>
      </c>
      <c r="F1124" s="337"/>
      <c r="G1124" s="264"/>
      <c r="H1124" s="326">
        <f>E1124*F1124</f>
        <v>0</v>
      </c>
    </row>
    <row r="1125" spans="1:8" ht="15">
      <c r="A1125" s="260"/>
      <c r="B1125" s="157"/>
      <c r="C1125" s="157"/>
      <c r="D1125" s="275"/>
      <c r="E1125" s="275"/>
      <c r="F1125" s="336"/>
      <c r="G1125" s="264"/>
      <c r="H1125" s="264"/>
    </row>
    <row r="1126" spans="1:8" ht="30">
      <c r="A1126" s="260" t="s">
        <v>593</v>
      </c>
      <c r="B1126" s="157" t="s">
        <v>642</v>
      </c>
      <c r="C1126" s="157"/>
      <c r="D1126" s="275" t="s">
        <v>631</v>
      </c>
      <c r="E1126" s="275">
        <v>1</v>
      </c>
      <c r="F1126" s="337"/>
      <c r="G1126" s="264"/>
      <c r="H1126" s="326">
        <f>E1126*F1126</f>
        <v>0</v>
      </c>
    </row>
    <row r="1127" spans="1:8" ht="15">
      <c r="A1127" s="260"/>
      <c r="B1127" s="157"/>
      <c r="C1127" s="157"/>
      <c r="D1127" s="335"/>
      <c r="E1127" s="335"/>
      <c r="F1127" s="336"/>
      <c r="G1127" s="264"/>
      <c r="H1127" s="264"/>
    </row>
    <row r="1128" spans="1:8" ht="60">
      <c r="A1128" s="260" t="s">
        <v>596</v>
      </c>
      <c r="B1128" s="157" t="s">
        <v>643</v>
      </c>
      <c r="C1128" s="157"/>
      <c r="D1128" s="275" t="s">
        <v>631</v>
      </c>
      <c r="E1128" s="275">
        <v>1</v>
      </c>
      <c r="F1128" s="337"/>
      <c r="G1128" s="264"/>
      <c r="H1128" s="326">
        <f>E1128*F1128</f>
        <v>0</v>
      </c>
    </row>
    <row r="1129" spans="1:8" ht="15">
      <c r="A1129" s="260"/>
      <c r="B1129" s="259"/>
      <c r="C1129" s="261"/>
      <c r="D1129" s="262"/>
      <c r="E1129" s="168"/>
      <c r="F1129" s="261"/>
      <c r="G1129" s="261"/>
      <c r="H1129" s="162"/>
    </row>
    <row r="1130" spans="1:8" ht="15.75">
      <c r="A1130" s="276"/>
      <c r="B1130" s="360" t="s">
        <v>644</v>
      </c>
      <c r="C1130" s="361"/>
      <c r="D1130" s="286"/>
      <c r="E1130" s="214"/>
      <c r="F1130" s="214"/>
      <c r="G1130" s="214"/>
      <c r="H1130" s="270">
        <f>SUM(H1101:H1128)</f>
        <v>0</v>
      </c>
    </row>
    <row r="1131" spans="1:8" ht="12.75">
      <c r="A1131" s="293"/>
      <c r="B1131" s="294"/>
      <c r="C1131" s="295"/>
      <c r="D1131" s="296"/>
      <c r="E1131" s="297"/>
      <c r="F1131" s="295"/>
      <c r="G1131" s="295"/>
      <c r="H1131" s="233"/>
    </row>
    <row r="1132" spans="1:8" ht="12.75">
      <c r="A1132" s="293"/>
      <c r="B1132" s="298"/>
      <c r="C1132" s="233"/>
      <c r="D1132" s="299"/>
      <c r="E1132" s="300"/>
      <c r="F1132" s="300"/>
      <c r="G1132" s="300"/>
      <c r="H1132" s="233"/>
    </row>
    <row r="1133" spans="1:8" ht="12.75">
      <c r="A1133" s="293"/>
      <c r="B1133" s="301"/>
      <c r="C1133" s="233"/>
      <c r="D1133" s="302"/>
      <c r="E1133" s="233"/>
      <c r="F1133" s="233"/>
      <c r="G1133" s="233"/>
      <c r="H1133" s="233"/>
    </row>
    <row r="1134" spans="1:7" ht="15.75" customHeight="1">
      <c r="A1134" s="293"/>
      <c r="B1134" s="55" t="s">
        <v>680</v>
      </c>
      <c r="C1134" s="29"/>
      <c r="D1134" s="258"/>
      <c r="E1134" s="228"/>
      <c r="F1134" s="227"/>
      <c r="G1134" s="227"/>
    </row>
    <row r="1135" spans="1:8" ht="12.75">
      <c r="A1135" s="293"/>
      <c r="B1135" s="301"/>
      <c r="C1135" s="233"/>
      <c r="D1135" s="302"/>
      <c r="E1135" s="233"/>
      <c r="F1135" s="233"/>
      <c r="G1135" s="233"/>
      <c r="H1135" s="233"/>
    </row>
    <row r="1136" spans="1:8" ht="12.75">
      <c r="A1136" s="293"/>
      <c r="B1136" s="301"/>
      <c r="C1136" s="233"/>
      <c r="D1136" s="302"/>
      <c r="E1136" s="233"/>
      <c r="F1136" s="233"/>
      <c r="G1136" s="233"/>
      <c r="H1136" s="233"/>
    </row>
    <row r="1137" spans="1:8" ht="12.75">
      <c r="A1137" s="293"/>
      <c r="B1137" s="301"/>
      <c r="C1137" s="233"/>
      <c r="D1137" s="302"/>
      <c r="E1137" s="233"/>
      <c r="F1137" s="233"/>
      <c r="G1137" s="233"/>
      <c r="H1137" s="233"/>
    </row>
    <row r="1138" spans="1:8" ht="12.75">
      <c r="A1138" s="293"/>
      <c r="B1138" s="301"/>
      <c r="C1138" s="233"/>
      <c r="D1138" s="302"/>
      <c r="E1138" s="233"/>
      <c r="F1138" s="233"/>
      <c r="G1138" s="233"/>
      <c r="H1138" s="233"/>
    </row>
    <row r="1139" spans="1:8" ht="12.75">
      <c r="A1139" s="293"/>
      <c r="B1139" s="301"/>
      <c r="C1139" s="233"/>
      <c r="D1139" s="302"/>
      <c r="E1139" s="233"/>
      <c r="F1139" s="233"/>
      <c r="G1139" s="233"/>
      <c r="H1139" s="233"/>
    </row>
    <row r="1140" spans="1:8" ht="18">
      <c r="A1140" s="303" t="s">
        <v>553</v>
      </c>
      <c r="B1140" s="358" t="s">
        <v>554</v>
      </c>
      <c r="C1140" s="359"/>
      <c r="D1140" s="359"/>
      <c r="E1140" s="359"/>
      <c r="F1140" s="338"/>
      <c r="G1140" s="304"/>
      <c r="H1140" s="305">
        <f>H1010</f>
        <v>0</v>
      </c>
    </row>
    <row r="1141" spans="1:8" ht="18">
      <c r="A1141" s="306"/>
      <c r="B1141" s="307"/>
      <c r="C1141" s="308"/>
      <c r="D1141" s="309"/>
      <c r="E1141" s="308"/>
      <c r="F1141" s="308"/>
      <c r="G1141" s="308"/>
      <c r="H1141" s="308"/>
    </row>
    <row r="1142" spans="1:8" ht="18">
      <c r="A1142" s="303" t="s">
        <v>598</v>
      </c>
      <c r="B1142" s="358" t="s">
        <v>599</v>
      </c>
      <c r="C1142" s="359"/>
      <c r="D1142" s="359"/>
      <c r="E1142" s="359"/>
      <c r="F1142" s="338"/>
      <c r="G1142" s="304"/>
      <c r="H1142" s="305">
        <f>H1018</f>
        <v>0</v>
      </c>
    </row>
    <row r="1143" spans="1:8" ht="18">
      <c r="A1143" s="306"/>
      <c r="B1143" s="307"/>
      <c r="C1143" s="308"/>
      <c r="D1143" s="309"/>
      <c r="E1143" s="308"/>
      <c r="F1143" s="308"/>
      <c r="G1143" s="308"/>
      <c r="H1143" s="308"/>
    </row>
    <row r="1144" spans="1:8" ht="18">
      <c r="A1144" s="303" t="s">
        <v>602</v>
      </c>
      <c r="B1144" s="358" t="s">
        <v>603</v>
      </c>
      <c r="C1144" s="359"/>
      <c r="D1144" s="359"/>
      <c r="E1144" s="359"/>
      <c r="F1144" s="338"/>
      <c r="G1144" s="304"/>
      <c r="H1144" s="305">
        <f>H1087</f>
        <v>0</v>
      </c>
    </row>
    <row r="1145" spans="1:8" ht="18">
      <c r="A1145" s="306"/>
      <c r="B1145" s="307"/>
      <c r="C1145" s="308"/>
      <c r="D1145" s="309"/>
      <c r="E1145" s="308"/>
      <c r="F1145" s="308"/>
      <c r="G1145" s="308"/>
      <c r="H1145" s="308"/>
    </row>
    <row r="1146" spans="1:8" ht="18">
      <c r="A1146" s="303" t="s">
        <v>628</v>
      </c>
      <c r="B1146" s="358" t="s">
        <v>645</v>
      </c>
      <c r="C1146" s="359"/>
      <c r="D1146" s="359"/>
      <c r="E1146" s="359"/>
      <c r="F1146" s="338"/>
      <c r="G1146" s="304"/>
      <c r="H1146" s="305">
        <f>H1097</f>
        <v>0</v>
      </c>
    </row>
    <row r="1147" spans="1:8" ht="18">
      <c r="A1147" s="306"/>
      <c r="B1147" s="307"/>
      <c r="C1147" s="308"/>
      <c r="D1147" s="309"/>
      <c r="E1147" s="308"/>
      <c r="F1147" s="308"/>
      <c r="G1147" s="308"/>
      <c r="H1147" s="308"/>
    </row>
    <row r="1148" spans="1:8" ht="18">
      <c r="A1148" s="303" t="s">
        <v>635</v>
      </c>
      <c r="B1148" s="358" t="s">
        <v>646</v>
      </c>
      <c r="C1148" s="359"/>
      <c r="D1148" s="359"/>
      <c r="E1148" s="359"/>
      <c r="F1148" s="338"/>
      <c r="G1148" s="304"/>
      <c r="H1148" s="305">
        <f>H1130</f>
        <v>0</v>
      </c>
    </row>
    <row r="1149" spans="1:8" ht="18">
      <c r="A1149" s="306"/>
      <c r="B1149" s="307"/>
      <c r="C1149" s="308"/>
      <c r="D1149" s="309"/>
      <c r="E1149" s="308"/>
      <c r="F1149" s="308"/>
      <c r="G1149" s="308"/>
      <c r="H1149" s="308"/>
    </row>
    <row r="1150" spans="1:8" ht="18">
      <c r="A1150" s="306"/>
      <c r="B1150" s="368" t="s">
        <v>13</v>
      </c>
      <c r="C1150" s="369"/>
      <c r="D1150" s="369"/>
      <c r="E1150" s="369"/>
      <c r="F1150" s="339"/>
      <c r="G1150" s="310"/>
      <c r="H1150" s="310">
        <f>SUM(H1140:H1148)</f>
        <v>0</v>
      </c>
    </row>
    <row r="1151" spans="1:8" ht="18">
      <c r="A1151" s="306"/>
      <c r="B1151" s="149" t="s">
        <v>537</v>
      </c>
      <c r="C1151" s="149"/>
      <c r="D1151" s="149"/>
      <c r="E1151" s="149"/>
      <c r="F1151" s="201"/>
      <c r="G1151" s="201"/>
      <c r="H1151" s="236">
        <f>H1150*0.25</f>
        <v>0</v>
      </c>
    </row>
    <row r="1152" spans="1:8" ht="18">
      <c r="A1152" s="237"/>
      <c r="B1152" s="150" t="s">
        <v>434</v>
      </c>
      <c r="C1152" s="151"/>
      <c r="D1152" s="151"/>
      <c r="E1152" s="151"/>
      <c r="F1152" s="203"/>
      <c r="G1152" s="203"/>
      <c r="H1152" s="238">
        <f>SUM(F1150:H1151)</f>
        <v>0</v>
      </c>
    </row>
    <row r="1153" spans="1:8" ht="18">
      <c r="A1153" s="148"/>
      <c r="B1153" s="4"/>
      <c r="C1153" s="4"/>
      <c r="D1153" s="4"/>
      <c r="E1153" s="4"/>
      <c r="F1153" s="4"/>
      <c r="G1153" s="4"/>
      <c r="H1153" s="4"/>
    </row>
    <row r="1154" spans="1:8" ht="18">
      <c r="A1154" s="143"/>
      <c r="B1154" s="4"/>
      <c r="C1154" s="4"/>
      <c r="D1154" s="4"/>
      <c r="E1154" s="4"/>
      <c r="F1154" s="4"/>
      <c r="G1154" s="4"/>
      <c r="H1154" s="4"/>
    </row>
    <row r="1155" spans="1:8" ht="18">
      <c r="A1155" s="143"/>
      <c r="B1155" s="4"/>
      <c r="C1155" s="4"/>
      <c r="D1155" s="4"/>
      <c r="E1155" s="4"/>
      <c r="F1155" s="4"/>
      <c r="G1155" s="4"/>
      <c r="H1155" s="4"/>
    </row>
    <row r="1156" spans="1:8" ht="12.75">
      <c r="A1156" s="136"/>
      <c r="B1156" s="136"/>
      <c r="C1156" s="136"/>
      <c r="D1156" s="136"/>
      <c r="E1156" s="136"/>
      <c r="F1156" s="191"/>
      <c r="G1156" s="191"/>
      <c r="H1156" s="191"/>
    </row>
    <row r="1157" spans="1:8" ht="18">
      <c r="A1157" s="136"/>
      <c r="B1157" s="140" t="s">
        <v>681</v>
      </c>
      <c r="C1157" s="136"/>
      <c r="D1157" s="136"/>
      <c r="E1157" s="136"/>
      <c r="F1157" s="191"/>
      <c r="G1157" s="191"/>
      <c r="H1157" s="191"/>
    </row>
    <row r="1158" spans="1:8" ht="15.75">
      <c r="A1158" s="138"/>
      <c r="B1158" s="139"/>
      <c r="C1158" s="138"/>
      <c r="D1158" s="138"/>
      <c r="E1158" s="138"/>
      <c r="F1158" s="192"/>
      <c r="G1158" s="192"/>
      <c r="H1158" s="192"/>
    </row>
    <row r="1159" spans="1:8" ht="15.75">
      <c r="A1159" s="138"/>
      <c r="B1159" s="139"/>
      <c r="C1159" s="138"/>
      <c r="D1159" s="138"/>
      <c r="E1159" s="138"/>
      <c r="F1159" s="192"/>
      <c r="G1159" s="192"/>
      <c r="H1159" s="192"/>
    </row>
    <row r="1160" spans="1:8" ht="15.75">
      <c r="A1160" s="138"/>
      <c r="B1160" s="139"/>
      <c r="C1160" s="138"/>
      <c r="D1160" s="138"/>
      <c r="E1160" s="138"/>
      <c r="F1160" s="192"/>
      <c r="G1160" s="192"/>
      <c r="H1160" s="192"/>
    </row>
    <row r="1161" spans="1:8" ht="15">
      <c r="A1161" s="138"/>
      <c r="B1161" s="138"/>
      <c r="C1161" s="138"/>
      <c r="D1161" s="138"/>
      <c r="E1161" s="138"/>
      <c r="F1161" s="192"/>
      <c r="G1161" s="192"/>
      <c r="H1161" s="192"/>
    </row>
    <row r="1162" spans="1:8" ht="15">
      <c r="A1162" s="141"/>
      <c r="B1162" s="141"/>
      <c r="C1162" s="141"/>
      <c r="D1162" s="141"/>
      <c r="E1162" s="141"/>
      <c r="F1162" s="193"/>
      <c r="G1162" s="193"/>
      <c r="H1162" s="192"/>
    </row>
    <row r="1163" spans="1:8" ht="18">
      <c r="A1163" s="144" t="s">
        <v>685</v>
      </c>
      <c r="B1163" s="137" t="s">
        <v>245</v>
      </c>
      <c r="C1163" s="143"/>
      <c r="D1163" s="143"/>
      <c r="E1163" s="143"/>
      <c r="F1163" s="194"/>
      <c r="G1163" s="194"/>
      <c r="H1163" s="195">
        <f>H350</f>
        <v>0</v>
      </c>
    </row>
    <row r="1164" spans="1:8" ht="18">
      <c r="A1164" s="142"/>
      <c r="B1164" s="137"/>
      <c r="C1164" s="143"/>
      <c r="D1164" s="143"/>
      <c r="E1164" s="143"/>
      <c r="F1164" s="194"/>
      <c r="G1164" s="194"/>
      <c r="H1164" s="196"/>
    </row>
    <row r="1165" spans="1:8" ht="18">
      <c r="A1165" s="144" t="s">
        <v>686</v>
      </c>
      <c r="B1165" s="137" t="s">
        <v>305</v>
      </c>
      <c r="C1165" s="143"/>
      <c r="D1165" s="143"/>
      <c r="E1165" s="143"/>
      <c r="F1165" s="194"/>
      <c r="G1165" s="194"/>
      <c r="H1165" s="195">
        <f>H676</f>
        <v>0</v>
      </c>
    </row>
    <row r="1166" spans="1:8" ht="18">
      <c r="A1166" s="142"/>
      <c r="B1166" s="137"/>
      <c r="C1166" s="143"/>
      <c r="D1166" s="143"/>
      <c r="E1166" s="143"/>
      <c r="F1166" s="194"/>
      <c r="G1166" s="194"/>
      <c r="H1166" s="196"/>
    </row>
    <row r="1167" spans="1:8" ht="18">
      <c r="A1167" s="144" t="s">
        <v>687</v>
      </c>
      <c r="B1167" s="137" t="s">
        <v>682</v>
      </c>
      <c r="C1167" s="143"/>
      <c r="D1167" s="143"/>
      <c r="E1167" s="143"/>
      <c r="F1167" s="194"/>
      <c r="G1167" s="194"/>
      <c r="H1167" s="195">
        <f>H772</f>
        <v>0</v>
      </c>
    </row>
    <row r="1168" spans="1:8" ht="18">
      <c r="A1168" s="144"/>
      <c r="B1168" s="137"/>
      <c r="C1168" s="143"/>
      <c r="D1168" s="143"/>
      <c r="E1168" s="143"/>
      <c r="F1168" s="194"/>
      <c r="G1168" s="194"/>
      <c r="H1168" s="196"/>
    </row>
    <row r="1169" spans="1:8" ht="18">
      <c r="A1169" s="144" t="s">
        <v>688</v>
      </c>
      <c r="B1169" s="137" t="s">
        <v>683</v>
      </c>
      <c r="C1169" s="143"/>
      <c r="D1169" s="143"/>
      <c r="E1169" s="143"/>
      <c r="F1169" s="194"/>
      <c r="G1169" s="194"/>
      <c r="H1169" s="195">
        <f>H911</f>
        <v>0</v>
      </c>
    </row>
    <row r="1170" spans="1:8" ht="18">
      <c r="A1170" s="144"/>
      <c r="B1170" s="137"/>
      <c r="C1170" s="143"/>
      <c r="D1170" s="143"/>
      <c r="E1170" s="143"/>
      <c r="F1170" s="194"/>
      <c r="G1170" s="194"/>
      <c r="H1170" s="197"/>
    </row>
    <row r="1171" spans="1:8" ht="18">
      <c r="A1171" s="144" t="s">
        <v>689</v>
      </c>
      <c r="B1171" s="137" t="s">
        <v>684</v>
      </c>
      <c r="C1171" s="143"/>
      <c r="D1171" s="143"/>
      <c r="E1171" s="143"/>
      <c r="F1171" s="194"/>
      <c r="G1171" s="194"/>
      <c r="H1171" s="195">
        <f>H1150</f>
        <v>0</v>
      </c>
    </row>
    <row r="1172" spans="1:8" ht="18">
      <c r="A1172" s="144"/>
      <c r="B1172" s="145"/>
      <c r="C1172" s="143"/>
      <c r="D1172" s="143"/>
      <c r="E1172" s="143"/>
      <c r="F1172" s="194"/>
      <c r="G1172" s="194"/>
      <c r="H1172" s="199"/>
    </row>
    <row r="1173" spans="1:8" ht="18">
      <c r="A1173" s="314"/>
      <c r="B1173" s="146" t="s">
        <v>13</v>
      </c>
      <c r="C1173" s="147"/>
      <c r="D1173" s="147"/>
      <c r="E1173" s="147"/>
      <c r="F1173" s="200"/>
      <c r="G1173" s="200"/>
      <c r="H1173" s="195">
        <f>SUM(H1163:H1171)</f>
        <v>0</v>
      </c>
    </row>
    <row r="1174" spans="1:8" ht="18">
      <c r="A1174" s="143"/>
      <c r="B1174" s="149" t="s">
        <v>537</v>
      </c>
      <c r="C1174" s="149"/>
      <c r="D1174" s="149"/>
      <c r="E1174" s="149"/>
      <c r="F1174" s="201"/>
      <c r="G1174" s="201"/>
      <c r="H1174" s="202">
        <f>H1173*0.25</f>
        <v>0</v>
      </c>
    </row>
    <row r="1175" spans="1:8" ht="18">
      <c r="A1175" s="313"/>
      <c r="B1175" s="150" t="s">
        <v>434</v>
      </c>
      <c r="C1175" s="151"/>
      <c r="D1175" s="151"/>
      <c r="E1175" s="151"/>
      <c r="F1175" s="203"/>
      <c r="G1175" s="203"/>
      <c r="H1175" s="195">
        <f>SUM(H1173:H1174)</f>
        <v>0</v>
      </c>
    </row>
  </sheetData>
  <sheetProtection/>
  <mergeCells count="43">
    <mergeCell ref="B1010:C1010"/>
    <mergeCell ref="B1012:F1012"/>
    <mergeCell ref="B1018:C1018"/>
    <mergeCell ref="B1148:E1148"/>
    <mergeCell ref="B1150:E1150"/>
    <mergeCell ref="B1130:C1130"/>
    <mergeCell ref="B1140:E1140"/>
    <mergeCell ref="A8:H8"/>
    <mergeCell ref="A10:H10"/>
    <mergeCell ref="A12:H12"/>
    <mergeCell ref="A14:H14"/>
    <mergeCell ref="A16:H16"/>
    <mergeCell ref="B51:H51"/>
    <mergeCell ref="B49:H49"/>
    <mergeCell ref="B32:H32"/>
    <mergeCell ref="B33:H33"/>
    <mergeCell ref="B34:H34"/>
    <mergeCell ref="B45:H45"/>
    <mergeCell ref="B945:C945"/>
    <mergeCell ref="B1144:E1144"/>
    <mergeCell ref="B1146:E1146"/>
    <mergeCell ref="B1097:C1097"/>
    <mergeCell ref="B1099:F1099"/>
    <mergeCell ref="B1087:C1087"/>
    <mergeCell ref="B1089:F1089"/>
    <mergeCell ref="B1020:F1020"/>
    <mergeCell ref="B1142:E1142"/>
    <mergeCell ref="B941:C941"/>
    <mergeCell ref="B942:C942"/>
    <mergeCell ref="B943:C943"/>
    <mergeCell ref="B944:C944"/>
    <mergeCell ref="B684:F684"/>
    <mergeCell ref="B50:H50"/>
    <mergeCell ref="B55:H55"/>
    <mergeCell ref="B56:H56"/>
    <mergeCell ref="B940:C940"/>
    <mergeCell ref="B35:H35"/>
    <mergeCell ref="B43:H43"/>
    <mergeCell ref="B44:H44"/>
    <mergeCell ref="B36:H36"/>
    <mergeCell ref="B37:H37"/>
    <mergeCell ref="B41:H41"/>
    <mergeCell ref="B42:H42"/>
  </mergeCells>
  <printOptions horizontalCentered="1"/>
  <pageMargins left="0.9055118110236221" right="0.2755905511811024" top="0.5905511811023623" bottom="0.6692913385826772" header="0.2755905511811024" footer="0.5118110236220472"/>
  <pageSetup firstPageNumber="1" useFirstPageNumber="1" horizontalDpi="300" verticalDpi="300" orientation="portrait" paperSize="9" scale="72" r:id="rId1"/>
  <headerFooter alignWithMargins="0">
    <oddHeader>&amp;CVODOOPSKRBNI CJEVOVOD, OBORINSKI KOLEKTOR, PROMETNICA,
HORTIKULTURNO UREĐENJE, ELEKTROTEHNIČKA INFRASTRUKTURA</oddHeader>
    <oddFooter>&amp;R&amp;9&amp;P</oddFooter>
  </headerFooter>
  <rowBreaks count="40" manualBreakCount="40">
    <brk id="24" max="6" man="1"/>
    <brk id="58" max="6" man="1"/>
    <brk id="110" max="6" man="1"/>
    <brk id="191" max="6" man="1"/>
    <brk id="255" max="6" man="1"/>
    <brk id="261" max="6" man="1"/>
    <brk id="281" max="6" man="1"/>
    <brk id="330" max="6" man="1"/>
    <brk id="352" max="6" man="1"/>
    <brk id="407" max="6" man="1"/>
    <brk id="469" max="6" man="1"/>
    <brk id="488" max="6" man="1"/>
    <brk id="515" max="6" man="1"/>
    <brk id="547" max="6" man="1"/>
    <brk id="589" max="6" man="1"/>
    <brk id="608" max="6" man="1"/>
    <brk id="654" max="6" man="1"/>
    <brk id="680" max="6" man="1"/>
    <brk id="684" max="6" man="1"/>
    <brk id="696" max="6" man="1"/>
    <brk id="708" max="6" man="1"/>
    <brk id="714" max="6" man="1"/>
    <brk id="723" max="6" man="1"/>
    <brk id="730" max="6" man="1"/>
    <brk id="750" max="6" man="1"/>
    <brk id="774" max="6" man="1"/>
    <brk id="779" max="6" man="1"/>
    <brk id="803" max="6" man="1"/>
    <brk id="826" max="6" man="1"/>
    <brk id="870" max="6" man="1"/>
    <brk id="896" max="6" man="1"/>
    <brk id="915" max="6" man="1"/>
    <brk id="925" max="6" man="1"/>
    <brk id="979" max="6" man="1"/>
    <brk id="1010" max="6" man="1"/>
    <brk id="1018" max="6" man="1"/>
    <brk id="1087" max="6" man="1"/>
    <brk id="1097" max="6" man="1"/>
    <brk id="1130" max="6" man="1"/>
    <brk id="1152" max="6" man="1"/>
  </rowBreaks>
  <ignoredErrors>
    <ignoredError sqref="H76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Zoran</dc:creator>
  <cp:keywords/>
  <dc:description/>
  <cp:lastModifiedBy>Exit</cp:lastModifiedBy>
  <cp:lastPrinted>2018-05-02T21:57:51Z</cp:lastPrinted>
  <dcterms:created xsi:type="dcterms:W3CDTF">2006-08-27T19:03:35Z</dcterms:created>
  <dcterms:modified xsi:type="dcterms:W3CDTF">2018-06-13T07:47:17Z</dcterms:modified>
  <cp:category/>
  <cp:version/>
  <cp:contentType/>
  <cp:contentStatus/>
</cp:coreProperties>
</file>