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mp" ContentType="image/bmp"/>
  <Default Extension="jpeg" ContentType="image/jpeg"/>
  <Default Extension="png" ContentType="image/png"/>
  <Default Extension="gif" ContentType="image/gif"/>
  <Default Extension="tif" ContentType="image/tif"/>
  <Default Extension="svg" ContentType="image/svg+xml"/>
  <Default Extension="emf" ContentType="image/x-emf"/>
  <Default Extension="wmf" ContentType="image/x-wmf"/>
  <Default Extension="pct" ContentType="image/pct"/>
  <Default Extension="pcx" ContentType="image/pcx"/>
  <Default Extension="tga" ContentType="image/tga"/>
  <Default Extension="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1.xml" ContentType="application/vnd.openxmlformats-officedocument.spreadsheetml.comments+xml"/>
</Types>
</file>

<file path=_rels/.rels><?xml version="1.0" encoding="UTF-8" standalone="yes" ?>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fileSharing readOnlyRecommended="0" userName="User"/>
  <workbookPr/>
  <bookViews>
    <workbookView activeTab="1" xWindow="240" yWindow="60" windowWidth="29040" windowHeight="15840" tabRatio="500"/>
  </bookViews>
  <sheets>
    <sheet name="Naslovna" sheetId="1" r:id="rId4"/>
    <sheet name="Sveukupni_Lokve" sheetId="2" r:id="rId5"/>
  </sheets>
  <definedNames>
    <definedName name="_xlnm.Print_Area" localSheetId="1">Sveukupni_Lokve!$A$1:$G$1584</definedName>
  </definedNames>
  <calcPr iterateDelta="0.0001"/>
  <extLst>
    <ext uri="smNativeData">
      <pm:revision xmlns:pm="smNativeData" day="1637750954" val="1040" rev="124" revOS="4" revMin="124" revMax="0"/>
      <pm:docPrefs xmlns:pm="smNativeData" id="1637750954" fixedDigits="0" showNotice="1" showFrameBounds="1" autoChart="1" recalcOnPrint="1" recalcOnCopy="1" finalRounding="1" compatTextArt="1" tab="567" useDefinedPrintRange="1" printArea="currentSheet"/>
      <pm:compatibility xmlns:pm="smNativeData" id="1637750954" overlapCells="1"/>
      <pm:defCurrency xmlns:pm="smNativeData" id="1637750954"/>
    </ext>
  </extLst>
</workbook>
</file>

<file path=xl/comments1.xml><?xml version="1.0" encoding="utf-8"?>
<comments xmlns="http://schemas.openxmlformats.org/spreadsheetml/2006/main">
  <authors>
    <author>Unknown</author>
  </authors>
  <commentList>
    <comment ref="C657" authorId="0">
      <text>
        <r>
          <rPr>
            <rFont val="Tahoma"/>
            <charset val="238"/>
            <family val="2"/>
            <sz val="9"/>
            <b/>
            <i val="0"/>
            <extLst>
              <ext uri="smNativeData">
                <pm:charSpec xmlns:pm="smNativeData" id="1637750954">
                  <pm:latin face="Tahoma" sz="180" weight="bold" i="0"/>
                  <pm:cs face="Tahoma" sz="180" weight="bold"/>
                  <pm:ea face="Tahoma" sz="180" weight="bold"/>
                </pm:charSpec>
              </ext>
            </extLst>
          </rPr>
          <t>-1 AB</t>
        </r>
      </text>
    </comment>
  </commentList>
</comments>
</file>

<file path=xl/sharedStrings.xml><?xml version="1.0" encoding="utf-8"?>
<sst xmlns="http://schemas.openxmlformats.org/spreadsheetml/2006/main" count="1430" uniqueCount="779">
  <si>
    <t>INVESTITOR:</t>
  </si>
  <si>
    <t>GRAD KORČULA</t>
  </si>
  <si>
    <t xml:space="preserve">Trg Antuna i Stjepana Radića 1 </t>
  </si>
  <si>
    <t xml:space="preserve">20260 KORČULA </t>
  </si>
  <si>
    <t>GRAĐEVINA:</t>
  </si>
  <si>
    <t>PROMETNA INFRASTRUKTURA UNUTAR GOSPODARSKE ZONE LOKVA  NA OTOKU
KORČULA - II FAZA</t>
  </si>
  <si>
    <t>LOKACIJA:</t>
  </si>
  <si>
    <t>FAZA:</t>
  </si>
  <si>
    <t>TROŠKOVNIK RADOVA</t>
  </si>
  <si>
    <t>VODOOPSKRBNOG CJEVOVODA</t>
  </si>
  <si>
    <t>KOLEKTORA FEKALNE ODVONJE</t>
  </si>
  <si>
    <t>KOLEKTORA OBORINSKE ODVONJE</t>
  </si>
  <si>
    <t xml:space="preserve">PROMETNICE I </t>
  </si>
  <si>
    <t>ELEKTROTEHNIČKE INFRASTRUKTURE RASVJETE</t>
  </si>
  <si>
    <t>GLAVNI PROJEKTANT:</t>
  </si>
  <si>
    <t>Duran Klepo,dipl.ing.građ.</t>
  </si>
  <si>
    <t>T.D.:</t>
  </si>
  <si>
    <t>57/20</t>
  </si>
  <si>
    <t>DIREKTOR:</t>
  </si>
  <si>
    <t>TOMISLAV DEMARIN dipl.ing.geod.</t>
  </si>
  <si>
    <t>PROJEKTANT:</t>
  </si>
  <si>
    <t>DURAN KLEPO dipl.ing.gradj.</t>
  </si>
  <si>
    <t>OZNAKA PROJEKTA:</t>
  </si>
  <si>
    <t>Dubrovnik, prosinac 2020. god.</t>
  </si>
  <si>
    <t>I  TROŠKOVNIK VODOOPSKRBNOG CJEVOVODA</t>
  </si>
  <si>
    <t>II  TROŠKOVNIK KOLEKTORA FEKALNE ODVODNJE</t>
  </si>
  <si>
    <t>III  TROŠKOVNIK KOLEKTORA OBORINSKE ODVODNJE</t>
  </si>
  <si>
    <t>IV  TROŠKOVNIK PROMETNICE</t>
  </si>
  <si>
    <t>V  TROŠKOVNIK ELEKTROTEHNIČKE INFRASTRUKTURE</t>
  </si>
  <si>
    <t>VODOOPSKRBNI CJEVOVOD</t>
  </si>
  <si>
    <t>OBVEZUJUĆI UVJETI</t>
  </si>
  <si>
    <t>UVOD</t>
  </si>
  <si>
    <t>Na osnovu ovog Troškovnika Izvođač radova će nabaviti i ugraditi potrebnu opremu te izvesti odgovarajuće</t>
  </si>
  <si>
    <t>radove. Sve radove izvesti prema opisu pojedinih stavki troškovnika. Ako neka stavka ima nedovoljan ili</t>
  </si>
  <si>
    <t xml:space="preserve">nerazumljiv tekst onda vrijedi da svaki započeti tekst pojedine stavke znači kompletu izradu te stavke i to: </t>
  </si>
  <si>
    <t xml:space="preserve">nabava i ugradnja materijala ili opreme, svi prenosi, prijevozi i odvozi do deponije na kopnu ili otoku koju </t>
  </si>
  <si>
    <t>izvođač osigurava o svom trošku.</t>
  </si>
  <si>
    <t>U cijenu svake stavke moraju biti uračunate i sve pomoćne konstrukcije za izvođenje radova, kao kompletna izrada potrebitih skela, ograda, zaštita okolnih objekata i suhozida, stalno održavanje i čišćenje gradilišta, sa odvozom šuta, te konačno potpuno čišćenje gradilišta. Osiguranje deponije za materijal i opremu te prostora za organizaciju i smještaj gradilišta je u obvezi i o trošku Izvođača radova.</t>
  </si>
  <si>
    <t>VODOVODNE CIJEVI</t>
  </si>
  <si>
    <t xml:space="preserve">Vodovodne cijevi su od centrifugalnog nodularnog lijeva (ductile) sa naglavkom i ravnim krajem prema </t>
  </si>
  <si>
    <t>DIN EN 545, klase 40 za dimenzije DN 80 - DN 300 sa naglavcima prikladnima za utisne spojeve</t>
  </si>
  <si>
    <t>TYTON ili STANDARD prema DIN 28603, uključivo gumene brtve od EPDM; iznutra obložene cementnim</t>
  </si>
  <si>
    <t xml:space="preserve">mortom prema DIN EN 545 dio 4.4.3, izvana min. 400 g/m2 clnk-aluminij s dodatnim epoksidnim </t>
  </si>
  <si>
    <t>pokrivnim slojem prema DIN EN 545 radne dužine 6 m, kraće dužine prema DIN EN 545 dio 4.2.3.1.</t>
  </si>
  <si>
    <t>Spoj cijevi treba da omogući odstupanje u svim smjerovima osi min. ± 3°</t>
  </si>
  <si>
    <t>ARMATURE I FAZONSKI KOMADI</t>
  </si>
  <si>
    <t>Spoj armatura i fazonskih komada međusobno, je prirubnički spoj s INOX  vijcima.</t>
  </si>
  <si>
    <t>Armature i fazonski komadi izrađeni iz nodularnog lijeva (GGG 400 prema DIN 1693) i u cjelosti zaštićene protiv korozije slojem epoksidne smole minimalne debljine 250 µm (prema DIN 30677 – T2) namijenjene za podzemnu ugradnju . Otvaranje i zatvaranje zasuna je s ručnim kolom te s teleskopskim ugradbenim garniturma spajane navojnim spojem na gornji dio zasuna Tvorničko jamstvo u trajanju od minimalno 5 godina. Radni tlak 16 bara.</t>
  </si>
  <si>
    <t>ZASUNI</t>
  </si>
  <si>
    <t>Vreteno iz nehrđajućeg čelika St 1.4021 a navoj vretena izrađen valjanjem. Uležištenje vretena je pomoću kliznih ploča a za dimenzije preko DN 200 uležištenje vretena s valjnim ležajevima. Brtve vretena trebaju biti obostrano uležištene u nerđajući materijal (prema DIN 3547 - T1) a protupovratna brtva prema ISO 7259. Zaporni klin od nodularnog lijeva GGG 400, potpuno vulkaniziran iznutra i izvana, s otvorom za drenažu.</t>
  </si>
  <si>
    <t>Vođenje vretena armatura u tri točke s dvije vodilice klina radi smanjuje moment otvaranja i zatvaranja zasuna a matica klina s povećanom duljinom navoja radi prijenosa velikih momentna opterećenja (prema EN 1171). Vijci kućišta trebaju biti upušteni i potpuno zaštićeni protiv korozije. Zasuni u kombi armaturama moraju biti istih karakteristika kao i prolazni zasuni. Armature moraju imati mogućnost naknadne ugradnje elektromotornog pogona na standarni gornji dio zasuna. Tvorničko jamstvo u trajanju od minimalno 5 godina. Radni tlak 16 bara.</t>
  </si>
  <si>
    <t>TROŠKOVNIK VODOOPSKRBNOG</t>
  </si>
  <si>
    <t>CJEVOVODA DN 150 mm,DN 100 mm</t>
  </si>
  <si>
    <t>I PRIPREMNI RADOVI</t>
  </si>
  <si>
    <t>BROJ OKANA</t>
  </si>
  <si>
    <t>BROJ PRIKLJUČAKA</t>
  </si>
  <si>
    <t>1.1.     Iskolčenje trase cjevovoda sa nabijanjem</t>
  </si>
  <si>
    <t>BROJ HIDRANATA</t>
  </si>
  <si>
    <t>kolaca za oznaku trase i tablica sa</t>
  </si>
  <si>
    <t>upisanim brojem točke. Obračun po m'</t>
  </si>
  <si>
    <t>trase.</t>
  </si>
  <si>
    <t>DN 150   m'</t>
  </si>
  <si>
    <t>DN 100   m'</t>
  </si>
  <si>
    <t>S</t>
  </si>
  <si>
    <t>1.2.     Iskolčenje postojeće instalacije prema</t>
  </si>
  <si>
    <t>situaciji i podacima nadležnih službi, instalacije vodovoda, kanalizacije, energetike te DTK instalacije.</t>
  </si>
  <si>
    <t>pausalno</t>
  </si>
  <si>
    <t>1.3       Demontaža postojeće betonske galanterije ivičnaka, rubnjaka nogostupa te betonske ispune s odlaganjem na gradilištu u blizini (uz Ul. dr. Ante Starčevića). Postojeću betonsku galanteriju je potrebno pažljivo demontirati, očistiti i složiti. Obračun po m2 demontirane betonske galanterije i m' ivičnjaka.</t>
  </si>
  <si>
    <t>betonska galanterija-ispune        m2</t>
  </si>
  <si>
    <t>betonski rubnjaci  100 x 15 x 25 cm        m'</t>
  </si>
  <si>
    <t>betonski ivičnjaci  100 x 8 x 20 cm (ravni)        m'</t>
  </si>
  <si>
    <t>1.4.     Zapilavanje asfaltnog i betonskog kolnika i</t>
  </si>
  <si>
    <t xml:space="preserve">nogostupa na početnim točkama cjevovoda, kako bi </t>
  </si>
  <si>
    <t>oštećenja nastala tijekom iskopa bila što manja. Zapilavanje</t>
  </si>
  <si>
    <t>izvesti po 30 cm šire od širine iskopa rova</t>
  </si>
  <si>
    <t>(80 cm). Ukupna širina zapilavanja je 180</t>
  </si>
  <si>
    <t>cm.</t>
  </si>
  <si>
    <t>Obračun po m' izvedenog zapilavanja.</t>
  </si>
  <si>
    <t>m'</t>
  </si>
  <si>
    <t>1.3.    Uređenje prostora za organizaciju i smještaj gradilišta.</t>
  </si>
  <si>
    <t>Urediti, održavati za dogovoren rok trajanja radova</t>
  </si>
  <si>
    <t>kao i uređivati gradilište i ponovno uspostavljanje</t>
  </si>
  <si>
    <t>terena u prijašnje stanje uključujući uklanjanje</t>
  </si>
  <si>
    <t>nečistoće. Cijena uključuje ishođenje dozvole za</t>
  </si>
  <si>
    <t>zauzimanje javne površine uz objekt u površini prema</t>
  </si>
  <si>
    <t>rješenju nadležnog organa vlasti.</t>
  </si>
  <si>
    <t>Gradilište mora biti uređeno sukladno odredbama Zakona</t>
  </si>
  <si>
    <t>o zaštiti na radu i sukladno elaboratu uređenja gradilišta.</t>
  </si>
  <si>
    <t>paušalno</t>
  </si>
  <si>
    <t>1.6.    Natpisna ploča sa podacima o građevini</t>
  </si>
  <si>
    <t>Nabava i montaža ploče s podatcimao građevini</t>
  </si>
  <si>
    <t>investitoru, odobrenju za građenje, projektantu, nadzoru</t>
  </si>
  <si>
    <t>i izvoditeljima radova. Uklanjanje ploče po završetku</t>
  </si>
  <si>
    <t>uključeno u cijenu (dim : 1 x 1 m).</t>
  </si>
  <si>
    <t>UKUPNO:</t>
  </si>
  <si>
    <t>II ZEMLJANI RADOVI</t>
  </si>
  <si>
    <t>2.1.     Iskop rova za vodoopskrbni cjevovod</t>
  </si>
  <si>
    <t>širine 60 cm prema poprečnim profilima, a</t>
  </si>
  <si>
    <t>dubine prema niveleti uzdužnih profila u tlu "B" (10%)</t>
  </si>
  <si>
    <t>i "C (90%) kategorije. Radovi se izvode u suhom terenu bez</t>
  </si>
  <si>
    <t>prisustva podzemne vode tijekom gradnje.</t>
  </si>
  <si>
    <t>Iskop se predviđa strojno (98%) i ručno (2%). Strojno</t>
  </si>
  <si>
    <t>pomoću prikladne mehanizacije (bagera ili</t>
  </si>
  <si>
    <t>rovokopača) sa pravilnim odsijecanjem</t>
  </si>
  <si>
    <t>bočnih strana i grubim planiranjem.</t>
  </si>
  <si>
    <t>Točnu kategoriju tla utvrditi će nadzorni inženjer</t>
  </si>
  <si>
    <t>na terenu prilikom iskopa.</t>
  </si>
  <si>
    <t>Obračun po m3 iskopanog sraslog materijala.</t>
  </si>
  <si>
    <t>strojno (98%) m3</t>
  </si>
  <si>
    <t>ručno (2%) m3</t>
  </si>
  <si>
    <t xml:space="preserve">ukupno: m3 </t>
  </si>
  <si>
    <t>2.2.     Iskop proširenja i produbljenja jarka za</t>
  </si>
  <si>
    <t>okna, hidrante, te cijevi hidranata i muljnih</t>
  </si>
  <si>
    <t>ispusta, priključke, sa odbacivanjem iskopanog</t>
  </si>
  <si>
    <t>materijala 1 m od ruba jarka. Obračun po</t>
  </si>
  <si>
    <t>m3 iskopanog sraslog materijala.</t>
  </si>
  <si>
    <t>m3</t>
  </si>
  <si>
    <t>2.3.     Planiranje dna jarka svih cjevovoda do</t>
  </si>
  <si>
    <t>određene kote prema uzdužnom profilu sa</t>
  </si>
  <si>
    <t>izbacivanjem suvišnog materijala iz jarka.</t>
  </si>
  <si>
    <t>Radove izvesti sa točnošću +/-1 cm.</t>
  </si>
  <si>
    <t>U   količine je   uračunato  planiranje  dna</t>
  </si>
  <si>
    <t>zasunskih okana.</t>
  </si>
  <si>
    <t>Obračun po m2 isplanirane površine.</t>
  </si>
  <si>
    <t>m2</t>
  </si>
  <si>
    <t>2.4.     Dobava i ugradnja pijeska za posteljicu</t>
  </si>
  <si>
    <t>debljine 10 cm, krupnoće zrna do 8 mm</t>
  </si>
  <si>
    <t>2.5.     Zatrpavanje jarka finim (sitnim) materijalom</t>
  </si>
  <si>
    <t>krupnoće zrna do 8 mm s nabijanjem,</t>
  </si>
  <si>
    <t>nakon izvedene pješčane posteljice cijevi i</t>
  </si>
  <si>
    <t>položenog cjevovoda. Radove izvršiti za</t>
  </si>
  <si>
    <t>sve vodoopskrbne cjevovode, te cijevi do</t>
  </si>
  <si>
    <t>hidranata i muljnih ispusta cjevovoda.</t>
  </si>
  <si>
    <t>Pripremljeni materijal dovesti i nasuti do 20</t>
  </si>
  <si>
    <t>cm iznad tjemena cijevi, tako da se ne</t>
  </si>
  <si>
    <t>zatrpaju spojevi. Tek po uspješno</t>
  </si>
  <si>
    <t>završenoj tlačnoj probi zatrpati i spojeve uz</t>
  </si>
  <si>
    <t>pažljivo nabijanje lakim mehaničkim</t>
  </si>
  <si>
    <t>nabijačima. Obračun po m3 ugrađenog materijala.</t>
  </si>
  <si>
    <t>2.6.     Zatrpavanje preostalog dijela jarka i okana</t>
  </si>
  <si>
    <t>zamjenskim materijalom. Maksimalno zrno</t>
  </si>
  <si>
    <t>materijala ne smije biti veće od 120 mm.</t>
  </si>
  <si>
    <t>Zatrpavanje se vrši u slojevima 25 - 35 cm,</t>
  </si>
  <si>
    <t>uz nabijanje (MS=80 MN/m2). Gornju površinu fino isplanirati.</t>
  </si>
  <si>
    <t>U    obračun    je    predviđeno    zasipanje</t>
  </si>
  <si>
    <t>materijala oko zasunskih okana.</t>
  </si>
  <si>
    <t>Obračun po m3 ugrađenog materijala.</t>
  </si>
  <si>
    <t xml:space="preserve">2.7.   Nabava, dovoz  i ugradba  zamjenskog materijala za zasipavanje zasunskih okana do visine cca 30 cm ispod nivelete </t>
  </si>
  <si>
    <t>Okna se ravnomjerno bočno zasipavaju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</si>
  <si>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 U cijeni su svi građevinski radovi i sav materijal na ugradnji.</t>
  </si>
  <si>
    <t>2.8.   Nabava, dovoz  i ugradba  tamponskog</t>
  </si>
  <si>
    <t>nosivog sloja u jarku iznad prethodno</t>
  </si>
  <si>
    <t>ugrađenog sloja zasutog zamjenskog materijala, do visine</t>
  </si>
  <si>
    <t>25 cm ispod nivelete prometnice.</t>
  </si>
  <si>
    <t>Tamponski sloj se sastoji od tucanika</t>
  </si>
  <si>
    <t>krupnoće 0-63 mm, mehanički</t>
  </si>
  <si>
    <t>stabiliziranog (MS=80 MN/m2). Tamponski</t>
  </si>
  <si>
    <t>sloj izvesti na cjeloj duljini trase.</t>
  </si>
  <si>
    <t xml:space="preserve">2.9.     Odvoz preostalog materijala iz iskopa rova </t>
  </si>
  <si>
    <t xml:space="preserve">i okana na deponiju. U cijenu je uračunat utovar, </t>
  </si>
  <si>
    <t xml:space="preserve">prijevoz i istovar na deponiji s razastiranjem. </t>
  </si>
  <si>
    <t>Obračun po m3 odvezenog materijala u sraslom stanju.</t>
  </si>
  <si>
    <t>IlI VODOVODNI RADOVI</t>
  </si>
  <si>
    <t>3.1.    Nabava,   doprema   i   montaža   lijevanoželjeznih cijevi iz nodularnog lijeva (ductil) promjera DN 80 mm tip K-9, Tyton spoj. Cijevi se isporučuju u duljini od 6 m. Cijevi  dopremljene  na  gradilište  moraju Obračun po m' uključujući i spojni materijal.</t>
  </si>
  <si>
    <t>3.1.     Nabava, dobava i ugradnja PEHD PE 80, SDR 13,6 S 6,3 DN 110x8,1 mm</t>
  </si>
  <si>
    <t>Cijevi se isporučuju u palicama u duljini od 12 m.</t>
  </si>
  <si>
    <t>Cijevi  dopremljene  na  gradilište  moraju</t>
  </si>
  <si>
    <t xml:space="preserve">imati ateste. Spajanje cijevi je sučeono ili elektrofuzijskim spojnicama koje su uključene u cijenu. DN 110x8,1 mm    </t>
  </si>
  <si>
    <t>Obračun po m' uključujući i spojni materijal.</t>
  </si>
  <si>
    <t>3.2.    Nabava,   doprema   i   montaža   lijevano-</t>
  </si>
  <si>
    <t>željeznih cijevi iz nodularnog lijeva (ductil)</t>
  </si>
  <si>
    <t>promjera DN 150 mm, DN 100 mm,  tip K-9, Tyton spoj.</t>
  </si>
  <si>
    <t>Cijevi se isporučuju u duljini od 6 m.</t>
  </si>
  <si>
    <t>imati ateste.</t>
  </si>
  <si>
    <t>DN 150 mm       m'</t>
  </si>
  <si>
    <t>DN 100 mm       m'</t>
  </si>
  <si>
    <t>3.3.     Ugradnja lijevano-željeznih tipskih</t>
  </si>
  <si>
    <t>uličnih ventilskih kapa d=60 mm.</t>
  </si>
  <si>
    <t>Obračun po komadu.</t>
  </si>
  <si>
    <t>poklopci, kom</t>
  </si>
  <si>
    <t>3.4.     Ugradnja lijevano-željeznih tipskih</t>
  </si>
  <si>
    <t xml:space="preserve">poklopaca komplet s pripadnim fiksnim </t>
  </si>
  <si>
    <t xml:space="preserve">okvirom dimenzija 600/600 nosivosti D 400 </t>
  </si>
  <si>
    <t>3.5.     Nabava, doprema transport i montaža lijevano željeznih</t>
  </si>
  <si>
    <t xml:space="preserve">željeznih fazonskih komada i armatura za radni tlak 10 bara, </t>
  </si>
  <si>
    <t>kompletno s priborom i opremom za spajanje.</t>
  </si>
  <si>
    <t>Specifikacija fazonskih komada po kom. data je u slj. Iskazu:</t>
  </si>
  <si>
    <t>VIJAK+MATICA+PODLOŠKA INOX A2, M20/80</t>
  </si>
  <si>
    <t>kom</t>
  </si>
  <si>
    <t>VIJAK+MATICA+PODLOŠKA INOX A2, M16/70</t>
  </si>
  <si>
    <t>T DN 100/80</t>
  </si>
  <si>
    <t>T DN 150</t>
  </si>
  <si>
    <t>STUPALJKE  S-2</t>
  </si>
  <si>
    <t>Nadzemni hidrant -  DN80, Izlac 2xC, 1xB</t>
  </si>
  <si>
    <t>TELE-hidrant HAWLE H -  DN80, Izlac 2xC, 1xB</t>
  </si>
  <si>
    <t>NQ 90 DN 80</t>
  </si>
  <si>
    <t>L.Ž.P. 600x600/ D400  "VODA" - tež. Min 60 kg + okvir</t>
  </si>
  <si>
    <t>Hidrantska kapa za Hawlwtele-hidrant-No.: 20608</t>
  </si>
  <si>
    <t>Ventilska kapa d 90 mm, ljevanoželjezna</t>
  </si>
  <si>
    <t>X DN 150</t>
  </si>
  <si>
    <t>X DN 100</t>
  </si>
  <si>
    <r>
      <t>PVC</t>
    </r>
    <r>
      <rPr>
        <rFont val="Symbol"/>
        <charset val="2"/>
        <family val="1"/>
        <sz val="10"/>
        <b val="0"/>
        <i val="0"/>
        <extLst>
          <ext uri="smNativeData">
            <pm:charSpec xmlns:pm="smNativeData" id="1637750954">
              <pm:latin face="Symbol" sz="200" weight="normal" i="0"/>
              <pm:cs/>
              <pm:ea/>
            </pm:charSpec>
          </ext>
        </extLst>
      </rPr>
      <t xml:space="preserve"> F</t>
    </r>
    <r>
      <rPr>
        <rFont val="Arial"/>
        <charset val="238"/>
        <family val="2"/>
        <sz val="10"/>
        <b val="0"/>
        <i val="0"/>
        <extLst>
          <ext uri="smNativeData">
            <pm:charSpec xmlns:pm="smNativeData" id="1637750954">
              <pm:latin face="Arial" sz="200" weight="normal" i="0"/>
              <pm:cs/>
              <pm:ea/>
            </pm:charSpec>
          </ext>
        </extLst>
      </rPr>
      <t xml:space="preserve"> 50, l=25 cm, SN 2</t>
    </r>
  </si>
  <si>
    <t>FFR DN 150/100</t>
  </si>
  <si>
    <t>MK 11 1/4° DN 150</t>
  </si>
  <si>
    <t>MK 45° DN 150</t>
  </si>
  <si>
    <t>T DN 150/80</t>
  </si>
  <si>
    <t>EVX DN 80</t>
  </si>
  <si>
    <t>EVX DN 150</t>
  </si>
  <si>
    <t>EU DN 150</t>
  </si>
  <si>
    <t>EU DN 100</t>
  </si>
  <si>
    <t>EU DN 80</t>
  </si>
  <si>
    <t>BRTVA SA ČELIČNIM UL. ZA PRIR. DN 80</t>
  </si>
  <si>
    <t>BRTVA SA ČELIČNIM UL. ZA PRIR. DN 100</t>
  </si>
  <si>
    <t>BRTVA SA ČELIČNIM UL. ZA PRIR. DN 150</t>
  </si>
  <si>
    <t>3.6.     Nabava, doprema transport i montaža lijevano željeznih</t>
  </si>
  <si>
    <t>za izvedbu odvojaka i ogranaka na cjevovodu za kućne priključke.</t>
  </si>
  <si>
    <t>U cijenu radova je uračunat sav materijal prema specifikaciji,</t>
  </si>
  <si>
    <t xml:space="preserve">sitni spojni materijal za Č.P.C. (plastizol, koljena, nipeli,čepovi,  </t>
  </si>
  <si>
    <t>kudelja i sl.), bušenje cjevovoda nakon sprovedene tlačne probe,</t>
  </si>
  <si>
    <t xml:space="preserve">te montaža materijala prema specifikaciji te izvedbu priključnog </t>
  </si>
  <si>
    <t>voda do granice javne prometnice i parcele predmetnog</t>
  </si>
  <si>
    <t>priključka. Obračun po kom. izvedenog odvojka i ogranka.</t>
  </si>
  <si>
    <t>Univerzalna ogrlica s ventilom za kućni priključak "HAWLINGER" s gumenim prstenom i izlazom DN 6/4"</t>
  </si>
  <si>
    <t>Stremen za univerzalnu "HAWLINGER" ogrlicu za nodularni ljev DN 80 mm, kompletno vulkanizirana, l=885 mm</t>
  </si>
  <si>
    <t>Teleskopska garnitura s nastavkom za "HAWLINGER" ogrlicu Typ H ugradne dužine l=0,7 - 1,1 m</t>
  </si>
  <si>
    <t>Ulična kapa za "HAWLE" teleskopsku garnituru</t>
  </si>
  <si>
    <t>Podložni nosač ulične kape "HAWLE" za teleskopsku garnituru</t>
  </si>
  <si>
    <t>3.7.   Prespajanje novoizgrađenog</t>
  </si>
  <si>
    <t>vodoopskrbnog cjevovda i potrošača na novu</t>
  </si>
  <si>
    <t>javnu vodovodnu mrežu. Prespajanje izvodi</t>
  </si>
  <si>
    <t xml:space="preserve">izvođača radova uz nadzor lokaalnog kom. poduzeća. </t>
  </si>
  <si>
    <t xml:space="preserve">U cijenu radova uračunat je sav potrebni spojni materijal </t>
  </si>
  <si>
    <t>te armature i fazonski komadi koje osigurava izvođač</t>
  </si>
  <si>
    <t>radova. Obračun po kom prespajanja prema detalju.</t>
  </si>
  <si>
    <t>iz projekta.</t>
  </si>
  <si>
    <t>potrošači</t>
  </si>
  <si>
    <t>cjevovod</t>
  </si>
  <si>
    <t>3.8.   Ispitivanje     montiranog     cjevovoda     na</t>
  </si>
  <si>
    <t>vodonepropusnost.    Ispitivanje   izvesti   u</t>
  </si>
  <si>
    <t>svemu     prema     priloženim     tehničkim</t>
  </si>
  <si>
    <t>uvjetima. U cijenu uračunata dobava vode.</t>
  </si>
  <si>
    <t>Obračun po m' cjevovoda.</t>
  </si>
  <si>
    <t>3.9.   Čišćenje i ispiranje cjevovoda nakon kompletno dovršenih radova. U cijenu su uračunate manipulacije  armaturama, trošak vode, te uzimanje uzoraka za bakteriološko ispitivanje vode sa svim potrebnim radnjama. Obračun po m' izvedenog cjevovoda.</t>
  </si>
  <si>
    <t>3.10.   Dezinfekcija cjevovoda prije stavljanja u</t>
  </si>
  <si>
    <t>pogon. Nakon provedenog ispiranja</t>
  </si>
  <si>
    <t>cjevovoda pristupa se dezinfekciji pomoću</t>
  </si>
  <si>
    <t>sredstava za dezinfekciju. Dezinfekcija se</t>
  </si>
  <si>
    <t>smatra uspješno provedenom pošto</t>
  </si>
  <si>
    <t>analizirani uzorci pokažu dobru kvalitetu</t>
  </si>
  <si>
    <t>vode. Obračun po m' izvedenog cjevovoda.</t>
  </si>
  <si>
    <t>3.11.   Nabava, dobava i ugradnja vertikalnih</t>
  </si>
  <si>
    <t>tipskih ploča-tablica za oznaku hidranata.</t>
  </si>
  <si>
    <t>Oznaka se montira na pocinčani stupić</t>
  </si>
  <si>
    <t>visine 2,0 m. Oznaka je tipska sa svim</t>
  </si>
  <si>
    <t>potrebnim podacima za označavanje položaja</t>
  </si>
  <si>
    <r>
      <t xml:space="preserve">i mjesta hidranta. Stupić je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50 mm.</t>
    </r>
  </si>
  <si>
    <t>U cijenu je uključen sav materijal i rad na montaži</t>
  </si>
  <si>
    <t>i ugradnju oznaka. Obračun po kom stupić+pločica.</t>
  </si>
  <si>
    <t>IV BETONSKI RADOVI</t>
  </si>
  <si>
    <t>4.1.     Izrada betonske podloge ispod okana</t>
  </si>
  <si>
    <t>betonom C 12/15, debljine 5 cm. Gornju</t>
  </si>
  <si>
    <t>površinu je potrebno poravnati pod letvu. U</t>
  </si>
  <si>
    <t>cijenu uključiti sav rad i materijal potreban</t>
  </si>
  <si>
    <t>do potpunog dovršenja stavke.</t>
  </si>
  <si>
    <t>Obračun po m2 površine betona.</t>
  </si>
  <si>
    <t>4.2.     Izrada okana duž trase cjevovoda</t>
  </si>
  <si>
    <t>vodonepropusnim betonom C 30/37. Zidovi i</t>
  </si>
  <si>
    <t>temeljne ploče okana su debljine 20 cm,</t>
  </si>
  <si>
    <t>pokrovne 20 cm. a visine prema uzd. profilu . U stavku je uključena nabava, doprema i ugradnja betona postavljanje i skidanje oplate, montaža armature, okvira šaht poklopca min težine 20 kg (kvadratni). Zidovi su armirani s 2xQ196 a ploča s 2xQ503.</t>
  </si>
  <si>
    <t>Obračun po m3 ugrađenog betona.</t>
  </si>
  <si>
    <t>4.3.     Betoniranje betonskih blokova ispod cijevi u</t>
  </si>
  <si>
    <t>oknima, betonom C 16/20, položaja i</t>
  </si>
  <si>
    <t>dimenzija prema nacrtima okana, te</t>
  </si>
  <si>
    <t>podložnih betonskih blokova ispod</t>
  </si>
  <si>
    <t>hidranata. U stavku uključena nabava,</t>
  </si>
  <si>
    <t>doprema, postavljanje i skidanje oplate.</t>
  </si>
  <si>
    <t>4.4.     Betoniranje blokova za osiguranje</t>
  </si>
  <si>
    <t>vertikalnih i horizontalnih krivina betonom</t>
  </si>
  <si>
    <t>C 16/20. Blokove izvesti prema priloženim</t>
  </si>
  <si>
    <t>nacrtima, a prilagođeno terenskim uvjetima.</t>
  </si>
  <si>
    <t>U stavku uključena nabava, doprema,</t>
  </si>
  <si>
    <t>postavljanje i skidanje oplate. Obračun po</t>
  </si>
  <si>
    <t>m3 ugrađenog betona.</t>
  </si>
  <si>
    <t>4.5.     Nabava, doprema i montaža armature za</t>
  </si>
  <si>
    <t>sva armirano-betonska okna. Ručno</t>
  </si>
  <si>
    <t>sječenje čelika, čišćenje od masnoće i rđe</t>
  </si>
  <si>
    <t>koja se eventualno Ijušti, razvijanje i</t>
  </si>
  <si>
    <t>postavljanje prema armaturnom planu sa</t>
  </si>
  <si>
    <t>vezivanjem, stavljanjem podmetača i</t>
  </si>
  <si>
    <t>privremenim vezivanjem za oplatu. Kod</t>
  </si>
  <si>
    <t>postavljanja armature treba obratiti naročitu</t>
  </si>
  <si>
    <t>pažnju polaganju i paziti da armatura bude</t>
  </si>
  <si>
    <t>zaštićena propisno debelim slojem betona.</t>
  </si>
  <si>
    <r>
      <t xml:space="preserve">B500A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6 kg</t>
    </r>
  </si>
  <si>
    <r>
      <t xml:space="preserve">B500A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8 kg</t>
    </r>
  </si>
  <si>
    <r>
      <t xml:space="preserve">B500A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10 kg</t>
    </r>
  </si>
  <si>
    <r>
      <t xml:space="preserve">B500A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12 kg</t>
    </r>
  </si>
  <si>
    <t xml:space="preserve">B500A, Q196 kg     </t>
  </si>
  <si>
    <t xml:space="preserve">B500A, Q503 kg     </t>
  </si>
  <si>
    <t>4.6.     Nabava i dobava betona C 16/20, ručno i</t>
  </si>
  <si>
    <t>strojno razastiranje te ravnanje ugrađenog</t>
  </si>
  <si>
    <t>betona kao završnog sloja kolne</t>
  </si>
  <si>
    <t>konstrukcije ulice na dijelu trase cjevovoda</t>
  </si>
  <si>
    <t>gdje je ulica ima betonski kolnik.</t>
  </si>
  <si>
    <t>Betoniranje izvesti u sloju d=15 cm. U</t>
  </si>
  <si>
    <t>cijenu su uračunati svi potrebni materijali,</t>
  </si>
  <si>
    <r>
      <t>armatura (2xQ131/m</t>
    </r>
    <r>
      <rPr>
        <rFont val="Arial"/>
        <charset val="238"/>
        <family val="2"/>
        <sz val="10"/>
        <b val="0"/>
        <i val="0"/>
        <vertAlign val="superscript"/>
        <extLst>
          <ext uri="smNativeData">
            <pm:charSpec xmlns:pm="smNativeData" id="1637750954" ssSize="66" ssDistance="15">
              <pm:latin face="Arial" sz="200" weight="normal" i="0"/>
              <pm:cs/>
              <pm:ea/>
            </pm:charSpec>
          </ext>
        </extLst>
      </rPr>
      <t>2</t>
    </r>
    <r>
      <rPr>
        <rFont val="Arial"/>
        <charset val="238"/>
        <family val="2"/>
        <sz val="10"/>
        <b val="0"/>
        <i val="0"/>
        <vertAlign val="superscript"/>
        <extLst>
          <ext uri="smNativeData">
            <pm:charSpec xmlns:pm="smNativeData" id="1637750954" ssSize="0" ssDistance="0">
              <pm:latin face="Arial" sz="200" weight="normal" i="0"/>
              <pm:cs/>
              <pm:ea/>
            </pm:charSpec>
          </ext>
        </extLst>
      </rPr>
      <t>), spravljanje, ugradnja, transporti i njega.</t>
    </r>
  </si>
  <si>
    <t>Obračun po m2 obrađene površine.</t>
  </si>
  <si>
    <r>
      <t>m</t>
    </r>
    <r>
      <rPr>
        <rFont val="Arial"/>
        <charset val="238"/>
        <family val="2"/>
        <sz val="10"/>
        <b val="0"/>
        <i val="0"/>
        <vertAlign val="superscript"/>
        <extLst>
          <ext uri="smNativeData">
            <pm:charSpec xmlns:pm="smNativeData" id="1637750954" ssSize="66" ssDistance="15">
              <pm:latin face="Arial" sz="200" weight="normal" i="0"/>
              <pm:cs/>
              <pm:ea/>
            </pm:charSpec>
          </ext>
        </extLst>
      </rPr>
      <t>2</t>
    </r>
  </si>
  <si>
    <t>4.6.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</si>
  <si>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U cijenu je uključena dobava prethodno strojno proizvedene mješavine od kamenog brašna, kamenog materijala i bitumena kao veziva, nazivne veličine najvećeg zrna, vrste kamenog materijala i granulometrijskog sastava prema odredbama i u skladu prema OTU, te utovar, prijevoz, i strojna ugradba (razastiranje i zbijanje).</t>
  </si>
  <si>
    <t>4.7.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20% zbog potrebnih rezanja i sl.te gubitka pri demontaži. Cijena obuhvaća sav potreban materijal i rad do potpunog dovršenja.</t>
  </si>
  <si>
    <t>4.8.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</si>
  <si>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V ZIDARSKI I POMOĆNI RADOVI</t>
  </si>
  <si>
    <t>5.1.     Zazidavanje otvora oko cijevi u oknima od</t>
  </si>
  <si>
    <t>elastoplastičnog materijala s time da se</t>
  </si>
  <si>
    <t>izradi obruč debljine 5 cm od grundirane</t>
  </si>
  <si>
    <t>kudelje ili kamene vune da bi se omogućio rad cijevi.</t>
  </si>
  <si>
    <t>Obračun po zazidanom otvoru.</t>
  </si>
  <si>
    <t>5.2.     Izrada cementne glazure 1:2 na</t>
  </si>
  <si>
    <t>unutarnjim plohama okana, u sloju debljine</t>
  </si>
  <si>
    <t>2 cm. Prije izrade glazure potrebno je</t>
  </si>
  <si>
    <t>očistiti betonske površine, odstraniti sve</t>
  </si>
  <si>
    <t>nečistoće čeličnim četkama te površinu</t>
  </si>
  <si>
    <t>betona politi vodom.</t>
  </si>
  <si>
    <t>Obračun po m2 izvedene površine.</t>
  </si>
  <si>
    <t>VI       OSTALI RADOVI</t>
  </si>
  <si>
    <t>6.1.     Izrada razupiranja rova po dijelu dužine</t>
  </si>
  <si>
    <t>izvedbe     cjevovoda.     Stavkom    je</t>
  </si>
  <si>
    <t>* obuhvaćena montaža oplate i razupora,</t>
  </si>
  <si>
    <t>zbog zaštite od odronjavanja i urušavanja</t>
  </si>
  <si>
    <t xml:space="preserve">postojećih ogradnih i potpornih zidova ta na </t>
  </si>
  <si>
    <t xml:space="preserve">dijelu uz obalu. U cijenu je uračunata dobava i </t>
  </si>
  <si>
    <t>postava, te demontaža oplate i podupora nakon</t>
  </si>
  <si>
    <t>završetka radova.</t>
  </si>
  <si>
    <t>Obračun po m' dvostranog razupiranja.</t>
  </si>
  <si>
    <t>6.1.     Izrada zaštitne dvostrane ograde. Stavkom je</t>
  </si>
  <si>
    <t>obuhvaćen sav materijal i rad oko izrade</t>
  </si>
  <si>
    <t>zaštitne ograde uzduž rova, na mjestima</t>
  </si>
  <si>
    <t>gdje je nužno osigurati promet pješaka.</t>
  </si>
  <si>
    <t>U cijenu uračunati izradu i demontažu iste</t>
  </si>
  <si>
    <t>nakon završetka radova.</t>
  </si>
  <si>
    <t>6.2.     Izmještanje i izvedba križanja sa kanalom postojećih el. energetskih kablova na propisanu udaljenost od trase kanala (0.5 m svijetlog horizontalnog razmaka.) Kabeli se izmještaju u rovu dim. 80x60 cm te postavljaju u DVIJE zaštitne cijevi PVC ZAŠTITNA CIJEV, D110X3,2 mm, L=6M, ŽUTA, na posteljicu debljine 10 cm i zasipavaju slojem pijeska (nula) 0-6 m d=20 cm.</t>
  </si>
  <si>
    <t>Iskop je u stavci zemljanih radova prethodno obračunat. Radovima je obuhvaćena izrada posteljice, polaganje kabela u PVC cijevi 2x D110x3,2 mm, Vindurit štit V-Š/12, upozoravajuća traka crvena (energetski kabel ) iznad NN i SN kabela te zasipavanje materijalom 0-6 mm u sloju 20 cm.</t>
  </si>
  <si>
    <t>Zatrpavanje preostalog rova materijalom 0-63 mm (jalovina) sa strojnim zbijanjem do MS 40 MN/m2 te izrada tamponskog sloja d=20 cm.</t>
  </si>
  <si>
    <t>U cijeni radova je sav materijal, rad i izrada elaborata izmještanja sukladno uvjetima HEP-Elektojug Dubrovnik te ishođenje suglasnosti na elaborat prije izvođenja radova.</t>
  </si>
  <si>
    <t>6.3.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</si>
  <si>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Iskop je u stavci zemljanih radova prethodno obračunat. Radovima je obuhvaćena izrada posteljice, polaganje kabela, Vindurit štit V-Š/12, upozoravajuća traka žuta (TK kabel) te zasipavanje materijalom 0-6 mm u sloju 20 cm iznad kabela te građevinski i zemljani radovi za ugradnju zdenaca. Zatrpavanje preostalog rova materijalom iz iskopa obračunato je u stavci II</t>
  </si>
  <si>
    <t>Zatrpavanje preostalog rova na dijelu trase prometnice obračunato je u stavci II</t>
  </si>
  <si>
    <t>U cijeni radova je sav materijal i rad te izrada elaborata izmještanja sukladno uvjetima T-Com-a te ishođenje suglasnosti na elaborat prije izvođenja radova.</t>
  </si>
  <si>
    <t>6.4.     Privremeni kolni prijelaz preko rova za</t>
  </si>
  <si>
    <t>pristup stambenim i drugim objektima. Dim. Prijelaza Š=100 cm, l=300 cm, ograda 110 cm, l=300 cm dvostrana. U cijeni je sav materijal i rad.</t>
  </si>
  <si>
    <t>6.5.     Izrada elaborata izvedenog stanja i</t>
  </si>
  <si>
    <t>njegova ovjera od ovlaštenog inženjera/tvrtke.</t>
  </si>
  <si>
    <t>Obračun po m'.</t>
  </si>
  <si>
    <t>* armaturni plan</t>
  </si>
  <si>
    <t>* geodetski snimak  na digitalnom mediju.</t>
  </si>
  <si>
    <t>6.6.     Nabava i dobava, ugradnja upozoravajuće trake.</t>
  </si>
  <si>
    <t>PVC traku treba ugraditi s natpisom "VODA" u zoni radova</t>
  </si>
  <si>
    <t>nakon postavljanja zaštitnog pijeska. Stavka uključuje</t>
  </si>
  <si>
    <t>sav potreban materijal i rad, kao i zaštitu pijeska.</t>
  </si>
  <si>
    <t>6.7.     Geodetski radovi na praćenju izvedbe vodoopskrbnog cjevovoda, izmještanja, DTK instalacija, energetskog kabela. Radove izvodi ovlašteni geodet ili ovl. Tvrtka. Obračun po m'.</t>
  </si>
  <si>
    <t>6.7.     Nabava i dobava, ugradnja PE DTK instalacijske</t>
  </si>
  <si>
    <t>zaštitne cijevi f 50 mm signalnog kabela. Zaštitna</t>
  </si>
  <si>
    <t xml:space="preserve">cijevi je za polaganje kabela upuhivanjem. Cijevi se polažu u </t>
  </si>
  <si>
    <t xml:space="preserve">rov na propisnoj udaljenosti od vrha terena cca 60 cm </t>
  </si>
  <si>
    <t xml:space="preserve">te uz jednu od strana rova same cijevi. Cijevi se polažu </t>
  </si>
  <si>
    <t>od okna do okna. Stavka uključuje sav materijal i radove na polaganju. Radove na zasipavanje kao i zaštitu cijevi cijevi pijeskom u stavci II-2.5.</t>
  </si>
  <si>
    <t>REKAPITULACIJA:</t>
  </si>
  <si>
    <t>VODOOPSKRBNI</t>
  </si>
  <si>
    <t>CJEVOVOD DN 150 mm, DN 100 mm</t>
  </si>
  <si>
    <t>I     PRIPREMNI RADOVI</t>
  </si>
  <si>
    <t>II    ZEMLJANI RADOVI</t>
  </si>
  <si>
    <t>III   VODOVODNI RADOVI</t>
  </si>
  <si>
    <t>IV   BETONSKI RADOVI</t>
  </si>
  <si>
    <t>V   ZIDARSKI I POMOĆNI RADOVI</t>
  </si>
  <si>
    <t>VI   OSTALI RADOVI</t>
  </si>
  <si>
    <t>UKUPNO</t>
  </si>
  <si>
    <t>PDV 25%</t>
  </si>
  <si>
    <t>SVEUKUPNO</t>
  </si>
  <si>
    <t>KOLEKTOR FEKALNE ODVODNJE</t>
  </si>
  <si>
    <t>TROŠKOVNIK KOLEKTORA</t>
  </si>
  <si>
    <t>FEKALNE ODVODNJE</t>
  </si>
  <si>
    <t>1.1.     Iskolčenje trase fekalnog kolektora sa</t>
  </si>
  <si>
    <t>nabijanjem kolaca za oznaku trase i tablica sa</t>
  </si>
  <si>
    <t xml:space="preserve">upisanim brojem točke te označavanje položaja </t>
  </si>
  <si>
    <t xml:space="preserve">revizijskih okana i kućnih priključaka prema situaciji. </t>
  </si>
  <si>
    <t>Obračun po m' trase.</t>
  </si>
  <si>
    <t>PP korugirane cijevi  SN 8 DN/OD 228/200 mm</t>
  </si>
  <si>
    <t>PP korugirane cijevi  SN 8 DN/OD 287/250 mm</t>
  </si>
  <si>
    <t>PP korugirane cijevi  SN 8 DN/OD 343/300 mm</t>
  </si>
  <si>
    <t>PP korugirane cijevi  SN 8 DN/OD 458/400 mm</t>
  </si>
  <si>
    <t>PP korugirane cijevi  SN 8 DN/OD 573/500 mm</t>
  </si>
  <si>
    <t>PP korugirane cijevi  SN 8 DN/OD 688/600 mm</t>
  </si>
  <si>
    <t>PP korugirane cijevi  SN 8 DN/OD 919/800 mm</t>
  </si>
  <si>
    <t>PP korugirane cijevi  SN 8 DN/OD 1140/1000 mm</t>
  </si>
  <si>
    <t>komplet</t>
  </si>
  <si>
    <t>1.5.    Uređenje prostora za organizaciju i smještaj gradilišta.</t>
  </si>
  <si>
    <t>2.1.     Iskop rova za fekalnoi kolektor</t>
  </si>
  <si>
    <t>širine prema detaljima iz projekta (od 80 cm do 100 cm) te prema poprečnim profilima, a</t>
  </si>
  <si>
    <t>dubine od 135 cm do 170 cm prema niveleti uzdužnih profila u tlu "B i C" kategorije. Radovi se izvode u suhom terenu bez prisustva podzemne vode tijekom gradnje.</t>
  </si>
  <si>
    <t>Iskop se predviđa strojno (98%) i ručno (2%). Strojno pomoću prikladne mehanizacije (bagera ili rovokopača) sa odsijecanjem bočnih strana prema detalju iz projekta i grubim planiranjem.</t>
  </si>
  <si>
    <t>na terenu prilikom iskopa. Obračun po m3 iskopanog sraslog materijala.</t>
  </si>
  <si>
    <t xml:space="preserve">revizijska i slivna okna na kolektoru fekalnog </t>
  </si>
  <si>
    <t>cjevovoda, sa odbacivanjem iskopanog</t>
  </si>
  <si>
    <t>Radove izvesti sa točnošću +/-1 cm. U   količine je</t>
  </si>
  <si>
    <t>uračunato  planiranje  dna zasunskih okana.</t>
  </si>
  <si>
    <t>debljine 10 cm (15 cm), krupnoće zrna do 8 mm</t>
  </si>
  <si>
    <t>2.5.     Zatrpavanje jarka finim (sitnim) materijalom krupnoće zrna do 8 mm s nabijanjem, nakon izvedene pješčane posteljice cijevi i položenog kolektora. Radove izvršiti za sve kolektore i spojne cijevi slivničkih okana. Pripremljeni materijal dovesti i nasuti do 20 (30 cm) cm iznad tjemena cijevi, tako da se ne zatrpaju spojevi.</t>
  </si>
  <si>
    <t>Tek po uspješno završenoj tlačnoj probi zatrpati i spojeve uz</t>
  </si>
  <si>
    <t>pažljivo nabijanje lakim mehaničkim nabijačima.</t>
  </si>
  <si>
    <t>2.6.     Zatrpavanje preostalog dijela jarka</t>
  </si>
  <si>
    <t>uz nabijanje. Gornju površinu fino isplanirati.</t>
  </si>
  <si>
    <t xml:space="preserve">2.7.   Nabava, dovoz  i ugradba  zamjenskog materijala za zasipavanje revizijskih i slivničkih okana do visine cca 30 cm ispod nivelete </t>
  </si>
  <si>
    <t>stabiliziranog (MS=80 MN/m2). Tamponski sloj izvesti na</t>
  </si>
  <si>
    <t>cjeloj duljini trase uz proširenje s obe strane rova 30 cm.</t>
  </si>
  <si>
    <t>IlI MONTERSKI RADOVI</t>
  </si>
  <si>
    <t>3.1.     Dobava i ugradnja Nabava, doprema i ugradnja polipropilenske (PP) orebrene kanalizacijske cijevi prema HRN EN 13476-1:2007, HRN EN 13476-3:2009 unutarnjeg nazivnog promjera (DN/ID) (kao Pipelife sustav: PP-Pragma ID). Cijevi su s dvostrukom stijenkom, duljine 6,0 m s integriranim kolčakom. Integrirani kolčak je tvornički zavaren na cijev rotacionim varenjem. Prstenasta čvrstoća iznosi 8 kN/m2 (SN8) prema HRN EN ISO 9969.</t>
  </si>
  <si>
    <t>Cijevi su glatke svijetlo sive površine iznutra, pogodne za bolju refleksiju kod pregleda CCTV kamerom, te smeđe (RAL 8004) boje izvana. Profilirani vanjski dio je trapezoidalnog poprečnog presjeka po standardu HRN EN 13476-3:2007, te spada u B skupinu. Cijev mora zadovoljavati standarde: HRN EN 13476-1:2007, HRN EN 13476-3:2009 i ISO 9001. Cijevi polagati u rov na pripremljenu pješčanu posteljicu, na koju treba ravnomjerno nalijegati. U cijeni je sav rad i materijal te na montaži. Obračun po m' nabavljene i ugrađene cijevi.</t>
  </si>
  <si>
    <t>3.2.   Nabava i doprema montažnih polipropilenskih (PP) okana za kanalizaciju DN630, DN 800. Okna se sastoje iz PP baze sa izvedenom kinetom i zavarenim adapterima. Tijelo okna je od cijevi DN630, vanjskog promjera 630 [mm]. Dno okna je sastavljeno od dva sloja, tvornički zavareno, te ravnim dnom cijelim promjerom okna. Svi horizontalni i vertikalni lomovi su u oknu a ne ispred ili iza okna.</t>
  </si>
  <si>
    <t>Dijelovi okna se međusobno spajaju pomoću brtvi ili zavarivanjem čime se osigurava nepropusnost. Cjevovod se spaja na adaptere PP okna originalnim spojnicama i brtvama koji osiguravaju apsolutno nepropusni spoj i mogu izdržati vanjski tlak od 0,5 bara, i podtlak od 0,3 bara. Okno treba biti projektirano protiv isplivavanja, te vodonepropusnost treba biti ispitana u skladu s normama EN 1277, EN 12256 i EN 476. Okna trebaju biti sukladna prema svim zahtjevima nHRN EN 13598-2. Ostali uvjeti definirani su u programu kontrole kvalitete i osiguranja kakvoće. Okna su prosječne visine 1,5 [m].</t>
  </si>
  <si>
    <t xml:space="preserve"> Specifikacija ulaznih i izlaznih kuteva, te broja i dimenzija priključaka prema projektu. Obračun po komadu kompletno isporučenog i montiranog okna.</t>
  </si>
  <si>
    <t>Okna se ugrađuju na prethodno izvednu betonsku podlogu, debljine 10 cm, od betona klase C12/15, ravnomjerno bočno zasipanje ugrađenog i priključenog okna obavlja se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</si>
  <si>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t>
  </si>
  <si>
    <t>Po završenom zbijanju potrebno je da cijevni dio Pragma cijevi kod RO 630 viri za najviše 5 cm iznad nivoa gornjeg nosivog sloja. Armirano betonski distribucijski prsten polaže se direktno na nosivi sloj ili na betonsku pologu debljine cca 20 cm. Nakon toga se ugrađuje lijevanoželjezni poklopac, ø 600 [mm], odgovarajuće nosivosti.</t>
  </si>
  <si>
    <t>U cijeni su svi montažerski radovi i sav materijal na ugradnji. Obračun po komadu kompletno isporučenog i montiranog okna. Ugradbena visina okna do 1,5 m</t>
  </si>
  <si>
    <t>Okna DN600/DN250, 2-4 ULAZA mm, h=1,0 m     kom</t>
  </si>
  <si>
    <t>Okna DN600/DN250, 1 ULAZ mm, h=1,5 m     kom</t>
  </si>
  <si>
    <t>Okna DN600/DN250, 2-4 ULAZA mm, h=2,0 m     kom</t>
  </si>
  <si>
    <t>Okna DN600/DN250, 2-4 ULAZA mm, h=2,5 m     kom</t>
  </si>
  <si>
    <t>Okna DN600/DN250, 2-4 ULAZA mm, h=1,5 m     kom</t>
  </si>
  <si>
    <t>Okna DN800/DN250, 2-4 ULAZA mm, h=1,5 m     kom</t>
  </si>
  <si>
    <t>3.3.     Nabava, doprema i ugradnja punostjenih, neomekšanih PVC-U kanalizacijskih cijevi prema HRN EN 1401-1, D200X5,9 mm, SDR34. Cijevi s integriranim utičnim kolčakom i uloženim brtvenim prstenom od sintetičnog kaučuka, prstenaste čvrstoće SN-8, SDR-34 (8 kN/m2) prema HRN EN ISO 9969,  za prespajanje slivničkih kišnih</t>
  </si>
  <si>
    <t>okana na fekalnoi kolektor . U cijeni su svi montažerski i građevinski radovi. Cijevi polagati u rov na pripremljenu pješčanu posteljicu, na koju treba ravnomjerno nalijegati pri spajanju na fekalnoi kolektor. Obračun po m' nabavljene i ugrađene cijevi.</t>
  </si>
  <si>
    <t>Nabava i doprema na grad. depooniju      m'</t>
  </si>
  <si>
    <t>Ugradnja s prijenosom do rova       m'</t>
  </si>
  <si>
    <t>3.3     Dobava i ugradnja Č.P.C. DN 25 - DN 50 za prespajanje kućnih priključaka vodovoda na trasi fekalnog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</si>
  <si>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Nabava i doprema DN 25      kom</t>
  </si>
  <si>
    <t>Nabava i doprema DN 50      kom</t>
  </si>
  <si>
    <t>3.4.     Izrada križanja cijevi fekalnog kolektora s cijevi vodovode instalavije te s drugim cijevima na trasi čije moguće postojanje će se utvrditi prilikom iskopa. 
Križanje izvesti uz slijedeće uvjete:
 - oborinska cijev mora prolaziti ispod vodovodne i oborinske cijevi i drugih instalacija.</t>
  </si>
  <si>
    <t xml:space="preserve"> - vodovodna i kanalizacijska cijev će se obložiti posteljicom od betonom debljine 10 cm na duljini 1.0 m ispred i iza križanja pri maloj dubini ukopa. Obračun po izvedenom križanju</t>
  </si>
  <si>
    <t>DTK križanja   kom</t>
  </si>
  <si>
    <t>Vodovod, fekalna križanja   kom</t>
  </si>
  <si>
    <t>3.5.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</si>
  <si>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3.5.     Nabava i ugradnja lijevano-željeznih tipskih</t>
  </si>
  <si>
    <t xml:space="preserve">okvirom, kanalski poklopac je okrugli - samozatvarajući dimenzija Ø 600, tip KASI nosivosti D 400 KN, C 250 kN s natpisom "FEKALNA KANALIZACIJA", KASI. Poklopac se ugrađuje na AB prsten dim visine 15 cm, širine 35 cm. Min. težina poklopca bez okvira 55 kg a težina okvira min 20 kg i visnie min 10 cm. Obračun po komadu nabave i ugradnje. </t>
  </si>
  <si>
    <t>poklopci Ø 600, tip KASI, D 400       kom</t>
  </si>
  <si>
    <t>poklopci Ø 600, tip KASI, C 250       kom</t>
  </si>
  <si>
    <t>3.6.     Nabava i ugradnja lijevano-željeznih tipskih</t>
  </si>
  <si>
    <t xml:space="preserve">kanalskih rešetki  komplet s pripadnim fiksnim </t>
  </si>
  <si>
    <t>okvirom. Kanalska rešetka dimenzija 620/620 mm mm-tip SQUADRA, EC SQ 60 PF, nosivosti C 250 KN.</t>
  </si>
  <si>
    <t>Rešetka se ugrađuje na AB prsten dim visine 15 cm, širine 30 cm. Distribucijski prsten je vanjskih dimenzija 102x102 [cm] te unutarnjih dimenzija 42x42 [cm] od betona C30/37 (fcd=2,0 kN/cm2), armatura B500B (fyd=43,48 kN/cm2), 25 kg/kom, nosivosti 400 [kN]. Ugradnja na zbijenu podlogu nakon zatrpavanja okna direktno na nosivi sloj (min. DPr= 98%), prostor između kišne rešetke na betonskom prstenu i stjenki okna treba biti minimalno 5 cm. U cijeni je izrada AB prstena te ugradnja rešetke. Obračun po komadu.</t>
  </si>
  <si>
    <t>Kanalska rešetka SQUADRA, EC SQ 60 PF       kom</t>
  </si>
  <si>
    <t>3.9.</t>
  </si>
  <si>
    <t>Nabavka i ugradnja kišnih linijskih slivničkih rešetki sa okvirima, od duktilnog lijeva ISO 1083 proizvod SAINT GOBAIN PAM, klasa D 400, EN 124 tip Autolinea model EDAL50PF dim. 750x500 mm i E7 dim 750x500 mm okvir od duktilnog lijeva. Obračun po broju ugrađenih komada</t>
  </si>
  <si>
    <t>AUTOLINEA, C250 EDAL50PF, l=750 mm,    kom</t>
  </si>
  <si>
    <t>AUTOLINEA, C250 E7, l=750 mm,    kom</t>
  </si>
  <si>
    <t>3.10.</t>
  </si>
  <si>
    <t>Dobava betona klase C 25/30 za izradu linijskog slivničkog kanala svijetle dim 45x80 cm, debljine zidova i dna 20 cm za ogradnju novih okvira slivničkih rešetki prema specifikaciji proizvođača. Dužina kanala se prilagođava za montažu multipliciranih segmenata pojedinačne dužine 75 cm (6 ili 7 segmenata). S unutranje strane izvesti cem. glazuru d=2 cm od cem maltera. U cijenu je uračunata i ugradnja lj.ž. kišne linijske rešetke nosivosti C 250 kN u segmentima od 75 cm, AUTOLINEA.</t>
  </si>
  <si>
    <t>U stavku je uključen betonski čelik 80 kg/m3, nabava, doprema, postavljanje i skidanje oplate.</t>
  </si>
  <si>
    <t>U stavku uključena nabava, doprema te ugradnja betona klase C 25/30, izvedba cem. glazure. Obračun po m3 ugrađenog betona.</t>
  </si>
  <si>
    <t>beton     m3</t>
  </si>
  <si>
    <t>betonski čelik     kg</t>
  </si>
  <si>
    <t>3.6.   Ispitivanje montiranog fekalnog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</si>
  <si>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U cijenu je uračunata dobava vode.</t>
  </si>
  <si>
    <t>Obračun po m' kolektora.</t>
  </si>
  <si>
    <t>3.7.   Čišćenje i ispiranje fekalnog kolektora radi provjere propusnosti kolektora nakon kompletno dovršenih radova.  U cijenu su uračunate sve potrebne manipulacije, trošak vode, sa svim potrebnim radnjama. Obračun po m' izvedenog cjevovoda.</t>
  </si>
  <si>
    <t>IV BETONSKI I ASFALTERSKI RADOVI</t>
  </si>
  <si>
    <t>4.1.     Izrada betonske podloge ispod okna i revizijskih okana i slivničkih okana betonom C 12/15, debljine 10 cm. Gornju površinu je potrebno poravnati pod letvu. U cijenu uključiti sav rad i materijal potreban do potpunog dovršenja stavke.</t>
  </si>
  <si>
    <t>4.2.   Izvedba armirano betonske gornje nosive ploče-prstena kao oslonac ljevano željeznog poklopca debljine d = 15 cm, širine d = 35 cm prema detaljnom nacrtu oplate i armature, s unutrašnjim otvorom DN 700 mm.</t>
  </si>
  <si>
    <t>AB distribucijskog prstena vanjskih dimenzija Ф140 [cm] te unutarnjih dimenzija Ф70 [cm]. betonom C30/37 (fcd=2,0 kN/cm2), armatura B500B (fyd=43,48 kN/cm2), 25 kg/kom, nosivosti 400 [kN]. Ugradnja na zbijenu podlogu nakon zatrpavanja okna direktno na nosivi sloj (min. DPr= 98%), prostor između prstena i stjenki okna treba biti minimalno cca. 15 cm. Ljevano željezni poklopac se postavlja na AB distribucijski prsten. Obračun po kom prstena sa svim radovima, materijalom, betonskim željezom i oplatom.</t>
  </si>
  <si>
    <t>4.3.   Izvedba armirano betonske gornje nosive ploče-prstena kao oslonac ljevano željezne kišne rešetke, debljine d = 15 cm, širine d = 28 cm prema detaljnom nacrtu oplate i armature, s unutrašnjim otvorom 50x50 cm (45x45 cm).</t>
  </si>
  <si>
    <t>AB distribucijskog prstena vanjskih dimenzija Ф106 [cm] te unutarnjih dimenzija 50x50 cm (45x45 cm) betonom C30/37 (fcd=2,0 kN/cm2), armatura B500B (fyd=43,48 kN/cm2), 25 kg/kom, nosivosti 400 [kN]. Ugradnja na zbijenu podlogu nakon zatrpavanja okna direktno na nosivi sloj (min. DPr= 98%), prostor između prstena i stjenki okna treba biti minimalno cca. 15 cm. Ljevano željezna kišna rešetka se postavlja na AB distribucijski prsten. Obračun po kom prstena sa svim radovima, materijalom, betonskim željezom i oplatom.</t>
  </si>
  <si>
    <t>4.3.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</si>
  <si>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10% zbog potrebnih rezanja i sl.te gubitka pri demontaži. Cijena obuhvaća sav potreban materijal i rad do potpunog dovršenja.</t>
  </si>
  <si>
    <t>4.6.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</si>
  <si>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 xml:space="preserve"> rubnjaka 100 x 15 x 25 cm  m</t>
  </si>
  <si>
    <t>ivičnjak 100 x 8 x 20 cm (ravni)  m</t>
  </si>
  <si>
    <t>4.6.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</si>
  <si>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Obračun po     m2</t>
  </si>
  <si>
    <r>
      <t xml:space="preserve">4.7.     Izrada AB okna </t>
    </r>
    <r>
      <rPr>
        <rFont val="Arial"/>
        <charset val="238"/>
        <family val="2"/>
        <sz val="10"/>
        <b/>
        <i val="0"/>
        <extLst>
          <ext uri="smNativeData">
            <pm:charSpec xmlns:pm="smNativeData" id="1637750954">
              <pm:latin face="Arial" sz="200" weight="bold" i="0"/>
              <pm:cs/>
              <pm:ea/>
            </pm:charSpec>
          </ext>
        </extLst>
      </rPr>
      <t>RK_1</t>
    </r>
    <r>
      <rPr>
        <rFont val="Arial"/>
        <charset val="238"/>
        <family val="2"/>
        <sz val="10"/>
        <b val="0"/>
        <i val="0"/>
        <extLst>
          <ext uri="smNativeData">
            <pm:charSpec xmlns:pm="smNativeData" id="1637750954">
              <pm:latin face="Arial" sz="200" weight="normal" i="0"/>
              <pm:cs/>
              <pm:ea/>
            </pm:charSpec>
          </ext>
        </extLst>
      </rPr>
      <t xml:space="preserve"> na početku trase cjevovoda (spoj s postojećim ispustom u more) vodonepropusnim betonom C 30/37. Zidovi i temeljne ploče okana su debljine 20 cm, pokrovne 20 cm a visine prema uzd. profilu.</t>
    </r>
  </si>
  <si>
    <t>U stavku je uključena nabava, doprema i ugradnja betona postavljanje i skidanje oplate, montaža armature, okvira šaht poklopca min težine 20 kg (okrugli) prespajanje postojeće cijevi DN 300 mm, spoj s kanalom linijske rešetke. Zidovi su armirani s 2xQ196 a ploča s 2xQ503. Obračun po m3 ugrađenog betona.</t>
  </si>
  <si>
    <t>Izrada AB okna (RK_3)   m3</t>
  </si>
  <si>
    <t>4.8.     Nabava, doprema i montaža armature za</t>
  </si>
  <si>
    <t>armirano-betonska okna. Ručno</t>
  </si>
  <si>
    <t>B500A f 6 kg</t>
  </si>
  <si>
    <t>B500A f 8 kg</t>
  </si>
  <si>
    <t>B500A f 10 kg</t>
  </si>
  <si>
    <t>B500A f 12 kg</t>
  </si>
  <si>
    <t>OPCIJA TEHNIČKOG RJEŠENJA  II
Linijska rešetka L=16 m  i AB okna RK_2 i RK_3</t>
  </si>
  <si>
    <t>4.9.   Nabava, dobava i ugradnja betonskih kanala, linijske rešetke d=500 nosivosti  D400 - nabava, dobava i ugradnja</t>
  </si>
  <si>
    <t>(OTU II st. 13-00.5.1)</t>
  </si>
  <si>
    <t>Nabava, doprema i ugradnja betonskih kanala s prorezom u svemu prema projektu ili jednako vrijednih,  koji se sastoje od predgotovljenih montažnih proizvoda koji uključuju monolitne betonske kanale s prorezom sa ili bez ugrađenog pada te pripadne ispusne elemente. Kanali imaju nosivost klase opterećenja D4 00 prema HRN EN 1433 sa integriranim padom od 0.5% ili bez pada ovisno o poziciji, sa poprečnim dimenzijama š/v/ u svemu prema projektu.  Ispusti su posebni elementi dužine 1m, 2 metra sa integriranim revizijskim oknom pokrivenim lijevano-željeznom rešetkom klase opterećenja D400 prema HRN EN 1433. uključujući i kutni element unutarnjeg kuta 92,0° prema situaciji iz projekta.
Montažu elemenata treba izvesti prema uputama proizvođača.</t>
  </si>
  <si>
    <t>Obračun po m ugrađenog kanala s rešetkom prema specifikacijama i mjerama iz projekta.</t>
  </si>
  <si>
    <t xml:space="preserve"> BIRCOcanal NW 500 AS Type M, art. 0020526, 1000 mm, unutarnj. dim 500/415 mm, vanj. Dim 650/690 mm, s rešetkom od ductil - a art. 0020574 poj dužine 500 mm/ 633 mm /45 mm ili ili jednokovrijedan za klasu nosivosi D 400
____________________________________________m</t>
  </si>
  <si>
    <t>OPCIJA TEHNIČKOG RJEŠENJA  II
AB okno 80x80 cm RK_2 i RK_3</t>
  </si>
  <si>
    <t>4.10.     Izrada AB okana duž trase cjevovoda vodonepropusnim betonom C 30/37. Zidovi i temeljne ploče okana su debljine 20 cm, pokrovne 20 cm a visine prema uzd. profilu.</t>
  </si>
  <si>
    <t>U stavku je uključena nabava, doprema i ugradnja betona postavljanje i skidanje oplate, montaža armature, okvira šaht poklopca min težine 20 kg (okrugli) prespajanje PP cijevi, spoj s kanalom linijske rešetke. Zidovi su armirani s 2xQ196 a ploča s 2xQ503. Obračun po m3 ugrađenog betona.</t>
  </si>
  <si>
    <t>Izrada AB okna (RK_2 i RK_3)   m3</t>
  </si>
  <si>
    <t>4.11.     Nabava, doprema i montaža armature za</t>
  </si>
  <si>
    <t>5.1.     Zazidavanje otvora oko cijevi u separatoru, kanalima linijskih rešetki, postojećim graničnim priključnim oknima te u postojećim AB revizijskim oknim sa elastoplastičnim materijalom. Obračun po zazidanom otvoru.</t>
  </si>
  <si>
    <t>6.1.     Izrada zaštitne ograde. Stavkom je</t>
  </si>
  <si>
    <t>6.1.     Izmještanje i izvedba križanja sa kanalom postojećih el. energetskih kablova na propisanu udaljenost od trase kanala (min 0.5 m svijetlog horizontalnog razmaka) Kabeli se izmještaju u rovu dim. 80x60 cm te postavljaju u DVIJE zaštitne cijevi PVC ZAŠTITNA CIJEV, D110X3,2 mm, L=6M, ŽUTA, na posteljicu debljine 10 cm i zasipavaju slojem pijeska (nula) 0-6 m d=20 cm.</t>
  </si>
  <si>
    <t>6.2.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</si>
  <si>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6.3.     Privremeni kolni prijelaz preko rova za</t>
  </si>
  <si>
    <t>6.5.     Izrada elaborata izvedenog stanja i njegova ovjera od ovlaštenog inženjera/tvrtke. Elaborat predati investitoru u digitalnom zapisu.</t>
  </si>
  <si>
    <t>* montažerski plan</t>
  </si>
  <si>
    <t>6.6.     Nabava i dobava, ugradnja upozoravajuće trake. PVC traku treba ugraditi s natpisom "FEKALNA KANALIZACIJA". nakon postavljanja zaštitnog pijeska. Stavka uključuje sav potreban materijal i rad, kao i zaštitu pijeska.</t>
  </si>
  <si>
    <t>6.7.     Nabava i dobava, ugradnja vodovodnih cijevi, armatura i fazonskih komada za prespajanje vodoopskrbnog cjevovoda na mjestu kolizije s trasom oborinske odvodnje. U cijeni je uključen sav rad i materijal za profile cijevi DN 25  - DN 50 mm. Obračun po m' izmještene trase cjevovda i čvora.</t>
  </si>
  <si>
    <t>6.7.     Geodetski radovi na praćenju izvedbe fekalnog knala, izmještanja, DTK instalacija, energetskog kabela. Radove izvodi ovlašteni geodet ili ovl. Tvrtka. Obračun po m'.</t>
  </si>
  <si>
    <t>KOLEKTOR</t>
  </si>
  <si>
    <t>III   MONTERSKI RADOVI</t>
  </si>
  <si>
    <t>IV   BETONSKI I ASFALTERSKI RADOVI</t>
  </si>
  <si>
    <t>KOLEKTOR OBORINSKE ODVODNJE</t>
  </si>
  <si>
    <t>OBORINSKE ODVODNJE</t>
  </si>
  <si>
    <t>1.1.     Iskolčenje trase oborinskog kolektora sa</t>
  </si>
  <si>
    <t>2.1.     Iskop rova za oborinski kolektor</t>
  </si>
  <si>
    <t xml:space="preserve">revizijska i slivna okna na kolektoru oborinskog </t>
  </si>
  <si>
    <t>Okna DN600/DN250/DN315, 2-4 ULAZA mm, h=1,0 m     kom</t>
  </si>
  <si>
    <t>Okna DN600/DN250/DN315, 2-4 ULAZA mm, h=1,5 m     kom</t>
  </si>
  <si>
    <t>Okna DN600/DN250/DN315, 2-4 ULAZA mm, h=2,0 m     kom</t>
  </si>
  <si>
    <t>Okna DN600/DN250/DN315, 2-4 ULAZA mm, h=2,5 m     kom</t>
  </si>
  <si>
    <t>Okna DN600/DN250/DN315, 2-4 ULAZA mm, h=3,0 m     kom</t>
  </si>
  <si>
    <t>Okna DN800/DN250/DN315, 2-4 ULAZA mm, h=1,0 m     kom</t>
  </si>
  <si>
    <t>Okno DN800/DN250/DN315, 1 ULAZ mm, h=1,5 m     kom</t>
  </si>
  <si>
    <t>Okno DN800/DN250/DN315, 2-4 ULAZA mm, h=2,0 m     kom</t>
  </si>
  <si>
    <t>Okna DN800/DN250/DN315, 2-4 ULAZA mm, h=2,5 m     kom</t>
  </si>
  <si>
    <t>Okna DN800/DN250/DN315, 2-4 ULAZA mm, h=3,0 m     kom</t>
  </si>
  <si>
    <t>okana na oborinski kolektor . U cijeni su svi montažerski i građevinski radovi. Cijevi polagati u rov na pripremljenu pješčanu posteljicu, na koju treba ravnomjerno nalijegati pri spajanju na oborinski kolektor. Obračun po m' nabavljene i ugrađene cijevi.</t>
  </si>
  <si>
    <t>3.4     Dobava i ugradnja Č.P.C. DN 25 - DN 50 za prespajanje kućnih priključaka vodovoda na trasi oborinskog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</si>
  <si>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oborinskog kolektora s cijevi vodovode instalavije te s drugim cijevima na trasi čije moguće postojanje će se utvrditi prilikom iskopa. 
Križanje izvesti uz slijedeće uvjete:
 - oborinska cijev mora prolaziti ispod vodovodne i kanalizacijske cijevi i drugih instalacija.</t>
  </si>
  <si>
    <t>3.6.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</si>
  <si>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3.7.     Nabava i ugradnja lijevano-željeznih tipskih</t>
  </si>
  <si>
    <t xml:space="preserve">okvirom, kanalski poklopac je okrugli - samozatvarajući dimenzija Ø 600, tip KASI nosivosti D 400 KN, C 250 kN s natpisom "OBORINSKA KANALIZACIJA", KASI. Poklopac se ugrađuje na AB prsten dim visine 15 cm, širine 35 cm. Min. težina poklopca bez okvira 55 kg a težina okvira min 20 kg i visnie min 10 cm. Obračun po komadu nabave i ugradnje. </t>
  </si>
  <si>
    <t>3.8.     Nabava i ugradnja lijevano-željeznih tipskih</t>
  </si>
  <si>
    <t>tamponska podloga d= 10 cm              m2</t>
  </si>
  <si>
    <t>podložni beton, d=5 cm              m2</t>
  </si>
  <si>
    <t>3.11.    Nabava, dobava i ugradnja separatora lakih tekućina. Separator mora biti nazivne veličine NS6 (protoka 6 l/s) s integriranom taložnicom kapaciteta 600 lit. Separator mora imati učinkovitost izdvajanja lakih tekućina klase I.
Sve kao OLEOPASS  60/6B/1200 povišeni  ili jednakovrijedan u pogledu propusne moći protoka i stupnja pročišćavanja.</t>
  </si>
  <si>
    <t>Separator mora imati zapremninu izdvojenih lakih tekućina min. 120 litara.
Detalje vezane uz separator provjeriti na terenu, prije naručIvanja istog. Separator se treba isporučivati s poklopcem svijetlog otvora promjera min 600 mm, s natipsom "SEPARATOR".Separator mora biti izrađen iz armiranog betona, razreda čvrstoće C35/45 ili iz centrifugalno lijevanog polietilena - PEHD.
Separator treba biti siguran od djelovanja sila uzgona do visine podzemne vode do uljeva u separator. Separator mora imati koalescentni element koji se može za potrebe čišćenja i održavanja jednostavno izvaditi i višekratno koristiti. Separator mora imati sigurnosni plovak tariran na spec. težinu lakih tekućina kao osiguranje od nekontroliranog odljeva istih iz separatora. Uljevni i izljevni elementi separatora trebaju biti izrađeni od nehrđajućeg čelika ili drugog negorivog i netopivog materijala.</t>
  </si>
  <si>
    <t>U cijenu nabave i ugradnje uračunati su i teleskopski ili AB nastavci za povišenje poklopca za odabrani separatora, prsten za poklopac te poklopac klase C 250 svijetli otvor min 600 mm.  Radovi iskopa, zatrpavanja, tamponske podloge, pokrovne ploče obračunati su u prethodnim stavkama. Obračun po komplet nabavljenom, ugrađenom i puštenom u funkciju separatoru.</t>
  </si>
  <si>
    <t xml:space="preserve">OLEOPASS  60/6B/1200 povišeni </t>
  </si>
  <si>
    <t>3.9.   Ispitivanje montiranog oborinskog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</si>
  <si>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3.10.   Čišćenje i ispiranje oborinskog kolektora radi provjere propusnosti kolektora nakon kompletno dovršenih radova.  U cijenu su uračunate sve potrebne manipulacije, trošak vode, sa svim potrebnim radnjama. Obračun po m' izvedenog cjevovoda.</t>
  </si>
  <si>
    <t>4.1.     Izrada betonske podloge ispod okna separatora masti i ulja, revizijskih okana i slivničkih okana betonom C 12/15, debljine 10 cm. Gornju površinu je potrebno poravnati pod letvu. U cijenu uključiti sav rad i materijal potreban do potpunog dovršenja stavke.</t>
  </si>
  <si>
    <t>4.4.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</si>
  <si>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4.4.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</si>
  <si>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4.5.    Nabava, materijala te izrada AB okna separatora  sa taložnikom i bušenim upojnim bunarom betonom C30/35 ukupnih dimenzija 135x245/318 cm . Zidovi i temeljna  ploča okana su debljine 15 cm a pokrovna ploča 20 cm. Sve izraditi prema nacrtima u projektu te ugraditi svu projektom predviđenu opremu.</t>
  </si>
  <si>
    <t>U stavku je uključen beton (vodonepropusnim), betonski čelik armatura B500B, 80 kg/m3, iskopi, nabava, doprema, postavljanje i skidanje oplate, sva metalna i bravarska galanterija (rešetke, pokloci, koalascentni filter) te svi građevinski i montažerski radovi, izrada i izvedbi okna separatora ulja i masti te sanacije zida postojećeg bujičnog potoka.</t>
  </si>
  <si>
    <t>Sve izraditi prema nacrtima u projektu te ugraditi svu projektom predviđenu opremu. Obračun po komplet izvedenim radovima.</t>
  </si>
  <si>
    <t>Ploče, zidovi, pregrade beton, C30/35    m3</t>
  </si>
  <si>
    <t>betonski čelik armatura B500B    kg</t>
  </si>
  <si>
    <t>iskop   m3</t>
  </si>
  <si>
    <t>koalascentni filter 40x30 cm    kom</t>
  </si>
  <si>
    <t>zatrpavanje, šakavac 30-60 mm    m3</t>
  </si>
  <si>
    <t>zatrpavanje, pijesak 4-16 mm    m3</t>
  </si>
  <si>
    <t>Izrada jedne bušotine DN 100 mm, dubine 30 m (s opcijom+20 m)     m</t>
  </si>
  <si>
    <t>Inox uvodne cijevi DN 100 mm perforirane, l=150 cm, spoj prirubnice DN100, inox vijci s brtvom M16/70, komplet</t>
  </si>
  <si>
    <t>PVC perforirane cijevi za zacjevljenje bušotina, Fi 88 mm,   m</t>
  </si>
  <si>
    <t>Uljevni otvor DN 160</t>
  </si>
  <si>
    <t>Inspekcijski otvor DN 160</t>
  </si>
  <si>
    <t>odvoz viška materijala prema opisu stavke 2.8    m3</t>
  </si>
  <si>
    <t>Pocinčana rešetka vel otvora 20/20 mm, fi 4 mm, dim 700/350 mm,  kom</t>
  </si>
  <si>
    <t>Poklopac samo ugradnja kvadratni, 600x600/ C250     kom</t>
  </si>
  <si>
    <t>Penjalice ugradnja  S-2  kom</t>
  </si>
  <si>
    <t>Šakavac 30 - 60 mm,  m3</t>
  </si>
  <si>
    <t>Geotekstil      m2</t>
  </si>
  <si>
    <t>Sveukupno    komplet</t>
  </si>
  <si>
    <t xml:space="preserve">4.6.     Nabavka i ugradnja lijevano željeznih stupaljki tip S-2 zajedno sa ugradnjom u zid okna sa cementnim mortom. Visinski razmak stupaljki treba iznositi 30 cm, a horizontalni razmak do 20 cm. </t>
  </si>
  <si>
    <t>Obračun po broju ugrađenih komada.</t>
  </si>
  <si>
    <t>stupaljke</t>
  </si>
  <si>
    <t>4.7.     Nabava i doprema, ugradnja polipropilenskih (PP) upojnih blokova za formiranje retencijsko-upojne građevine (kao Pipelife Stormbox ili jednakovrijedni). Blokovi moraju biti od čistog PP bez recikliranih materijala zbog zdravstvenih zahtjeva. Blokovi su dimenzija 1200x600x300 mm, te trebaju imati mogućnost priključivanja cijevi DN110-DN160 sa svih strana. Održavanje mora biti moguće s ispiranjem pod tlakom od 120 i 180 bara što se dokazuje certifikatom od ovlaštene institucije. Inspekcijski otvor DN160  na mjestu predviđenom projektom, kroz koji se može pregledavati i održavati građevinu na svakoj dubini, uz mogućnost ulaska inspekcijskih kamera kroz cijelu građevinu što se dokazuje certifikatom.</t>
  </si>
  <si>
    <t xml:space="preserve">Retencijsko-upojna građevina se sastoji od PP blokova, PP baze, spojnih klipova, geotekstila 300g/m2 (obračunat je u prethodnoj stavci) i spojnih elemenata potrebnih za spoj dovodnih cjevovoda od slivnika i/ili okana. 
Statička nosivost na vertikalna i horizontalna opterećenja treba biti dokazana za svaku građevinu, što se dokazuje priloženim statičkim proračunom pojedinačno za svaku građevinu od ovlaštenog isporučitelja. Obračun po m3 upojnog polja. Dim. Polja 2,4*2,7*3,0 m </t>
  </si>
  <si>
    <t>6.4.     Izrada elaborata izvedenog stanja i njegova ovjera od ovlaštenog inženjera/tvrtke. Elaborat predati investitoru u digitalnom zapisu.</t>
  </si>
  <si>
    <t>6.5.     Nabava i dobava, ugradnja upozoravajuće trake. PVC traku treba ugraditi s natpisom "OBORINSKA KANALIZACIJA". nakon postavljanja zaštitnog pijeska. Stavka uključuje sav potreban materijal i rad, kao i zaštitu pijeska.</t>
  </si>
  <si>
    <t>6.6.     Geodetski radovi na praćenju izvedbeoborinskog kolektora, izmještanja, DTK instalacija, energetskog kabela. Radove izvodi ovlašteni geodet ili ovl. Tvrtka. Obračun po m'.</t>
  </si>
  <si>
    <t>PROMETNICA</t>
  </si>
  <si>
    <t>I.</t>
  </si>
  <si>
    <t>PRIPREMNI RADOVI</t>
  </si>
  <si>
    <t>1.</t>
  </si>
  <si>
    <t>Geodetski radovi.</t>
  </si>
  <si>
    <t>Iskolčenje trase i svih objekata u trasi i preko trase ceste.</t>
  </si>
  <si>
    <t>Rad obuhvaća sva geodetska mjerenja koja su u vezi s prijenosom podataka iz projekta na teren i obrnuto, te održavanje svih iskolčenih oznaka na terenu u cijelom razdoblju od početka radova do predaje svih radova investitoru</t>
  </si>
  <si>
    <t>Obračun paušalno.</t>
  </si>
  <si>
    <t>pau</t>
  </si>
  <si>
    <t>2.</t>
  </si>
  <si>
    <t>Uklanjanje drveća i panjeva.</t>
  </si>
  <si>
    <t>Stavka obuhvaća sječenje stabala promjera preko Ø30 cm, odsijecanje granja, rezanje stabala i debelih grana na dužine pogodne za prijevoz, vađenje panjeva i odvoz na odlagalište.</t>
  </si>
  <si>
    <t>Obračun po komadu uklonjenih stabala.</t>
  </si>
  <si>
    <t>3.</t>
  </si>
  <si>
    <t>Stavka obuhvaća sječenje stabala promjera Ø10-Ø30 cm, odsijecanje granja, rezanje stabala i debelih grana na dužine pogodne za prijevoz, vađenje panjeva i odvoz na odlagalište.</t>
  </si>
  <si>
    <t>4.</t>
  </si>
  <si>
    <t>Čišćenje i priprema terena.</t>
  </si>
  <si>
    <t>Stavka obuhvaća sječenje šiblja s vađenjem korijenja i panjeva i odvoz na odlagalište.</t>
  </si>
  <si>
    <t>Obračun po četvornom metru očišćene zarasle površine.</t>
  </si>
  <si>
    <t>m²</t>
  </si>
  <si>
    <t>PRIPREMNI RADOVI, UKUPNO:</t>
  </si>
  <si>
    <t>II.</t>
  </si>
  <si>
    <t>ZEMLJANI RADOVI</t>
  </si>
  <si>
    <t>Široki iskop u materijalu A kategorije.</t>
  </si>
  <si>
    <t>Rad obuhvaća široki iskop, planiranje dna, utovar i odvoz materijala na odlagalište izvođača.</t>
  </si>
  <si>
    <t>Iskop temelja za rubnjake i rigol uključen u cijenu.</t>
  </si>
  <si>
    <t>Obračun u m³ stvarno izvedenog iskopa u sraslom stanju.</t>
  </si>
  <si>
    <t>m³</t>
  </si>
  <si>
    <t>Široki iskop u materijalu B kategorije.</t>
  </si>
  <si>
    <t>Uređenje temeljnog tla mehaničkim zbijanjem.</t>
  </si>
  <si>
    <t>Rad obuhvaća fino planiranje i mehaničko zbijanje temeljnog tla.</t>
  </si>
  <si>
    <r>
      <t>Obračun po m</t>
    </r>
    <r>
      <t>² stvarno zbijene površine.</t>
    </r>
  </si>
  <si>
    <r>
      <t>m</t>
    </r>
    <r>
      <t>²</t>
    </r>
  </si>
  <si>
    <t>Izrada nasipa od kamenitih materijala iz iskopa.</t>
  </si>
  <si>
    <t>Stavka obuhvaća razastiranje, vlaženje ili sušenje, zbijanje slojeva nasipa, planiranje pokosa nasipa te čišćenje okoline nasipa.</t>
  </si>
  <si>
    <t>Obračun po m³ stvarno ugrađenog i zbijenog nasipa.</t>
  </si>
  <si>
    <t>5.</t>
  </si>
  <si>
    <t>Izrada nosivog sloja od zrnatog kamenog materijala (tampon).</t>
  </si>
  <si>
    <t>Rad obuhvaća dobavu, dopremu, razastiranje i zbijanje zrnatog kamenog materijala (tampona).</t>
  </si>
  <si>
    <t>Debljina sloja zrnatog kamenog materijala iznosi</t>
  </si>
  <si>
    <t>- kolnička konstrukcija 20 cm</t>
  </si>
  <si>
    <t>- za nogostup 15 cm</t>
  </si>
  <si>
    <t>Obračun u m³ stvarno ugrađenog materijala u zbijenom stanju.</t>
  </si>
  <si>
    <t>6.</t>
  </si>
  <si>
    <t>Izrada bankine i berme širine 50cm od zrnatog kamenog materijala.</t>
  </si>
  <si>
    <t>Stavka obuhvaća dobavu, dopremu, razastiranje i zbijanje zrnatog kamenog materijala.</t>
  </si>
  <si>
    <t>Obračun po m' stvarno uređene bankine.</t>
  </si>
  <si>
    <t>ZEMLJANI RADOVI, UKUPNO:</t>
  </si>
  <si>
    <t>III.</t>
  </si>
  <si>
    <t>BETONSKI RADOVI</t>
  </si>
  <si>
    <t>Izrada betonskih nogostupa od betona klase C 25/30.</t>
  </si>
  <si>
    <t>Stavka obuhvaća pripremu i zbijanje podloge, izradu potrebne oplate, dobavu i dopremu betona te betoniranje nogostupa debljine 10cm s potrebnim poprečnim nagibom od 2% i uzdužnim padom, prema detalju iz projekta.</t>
  </si>
  <si>
    <t>Izvedba nogostupa u kampadama dužine 3 m.</t>
  </si>
  <si>
    <t>Obračun po m²' stvarno izvedenog nogostupa.</t>
  </si>
  <si>
    <t>Dobava, doprema, savijanje, sječenje i ugradba armature.</t>
  </si>
  <si>
    <t>kg</t>
  </si>
  <si>
    <t>BETONSKI RADOVI, UKUPNO:</t>
  </si>
  <si>
    <t>IV.</t>
  </si>
  <si>
    <t>ZIDARSKI RADOVI</t>
  </si>
  <si>
    <t>Ugradnja tipskih cestovnih betonskih rubnjaka dim. 15×25 cm.</t>
  </si>
  <si>
    <t>Rad obuhvaća dobavu i dopremu materijala te ugradnju tipskih cestovnih betonskih rubnjaka dim. 15×25 cm na betonsku podlogu C 12/15, te fugiranje sljubnica cementnim mortom tijekom izrade.</t>
  </si>
  <si>
    <t>Obračun u m' stvarno postavljenih rubnjaka.</t>
  </si>
  <si>
    <t>ZIDARSKI RADOVI, UKUPNO:</t>
  </si>
  <si>
    <t>V.</t>
  </si>
  <si>
    <t>ASFALTERSKI RADOVI</t>
  </si>
  <si>
    <t>Dobava i doprema materijala te izrada kolnika od bitumeniziranog nosivog sloja BNS 22 debljine 6 cm.</t>
  </si>
  <si>
    <t>Obračun po m² gornje površine stvarno položenog i  ugrađenog BNS-a.</t>
  </si>
  <si>
    <t>Dobava i doprema materijala te izrada kolnika od habajućeg sloja asfaltbetona AB 11 debljine 4 cm.</t>
  </si>
  <si>
    <t>Obračun po m² gornje površine stvarno položenog i  ugrađenog asfaltbetona.</t>
  </si>
  <si>
    <t>ASFALTERSKI RADOVI, UKUPNO:</t>
  </si>
  <si>
    <t>VI.</t>
  </si>
  <si>
    <t>PROMETNA OPREMA</t>
  </si>
  <si>
    <t>Izrada oznaka na kolniku.</t>
  </si>
  <si>
    <t>Rad obuhvaća dobavu i dopremu materijala te izradu oznaka na kolniku.</t>
  </si>
  <si>
    <t>puna bijela crta</t>
  </si>
  <si>
    <t>isprekidana bijela crta</t>
  </si>
  <si>
    <t>OPREMA CESTE, UKUPNO:</t>
  </si>
  <si>
    <t>REKAPITULACIJA</t>
  </si>
  <si>
    <t>NOGOSTUP, UKUPNO:</t>
  </si>
  <si>
    <t>SVEUKUPNO:</t>
  </si>
  <si>
    <t xml:space="preserve">PREDMJER TROŠKOVA ELEKTROTEHNIČKE INFRASTRUKTURE:
JAVNA RASVJETA I DTK INFRASTRUKTURA </t>
  </si>
  <si>
    <t>Napomena:</t>
  </si>
  <si>
    <t>Ukoliko neke stavke nisu precizno specificirane, podrazumjeva se da svi radovi i materijal trebaju biti predviđeni do postizanja potpune pogonske funkcionalnosti i gotovosti. Konzultirati nadzornog inženjera.</t>
  </si>
  <si>
    <t>Građevinski radovi, kao i elektromontažni radovi, moraju biti izvedene u skladu s važećim hrvatskim pravilnicima i normama i u skladu sa pravilima struke i običaja.</t>
  </si>
  <si>
    <t xml:space="preserve">Svaka stavka ovog troškovnika koja se odnosi na kabel javne rasvjete podrazumjeva dobavu, ugradbu, te spajanje komplet sa svim potrebnim radovima uključujiući sav spojni i montažni materijal. </t>
  </si>
  <si>
    <t>Izvođači zemljanih radova ne smiju početi sa radovima zatrpavanja kabelskih rovova na bilo kojem mjestu, ako prije toga nije zatražena suglasnost Investitora i nadzornog inženjera.</t>
  </si>
  <si>
    <t>Izvođač je dužan prije početka radova obići gradilište, upoznati se s projektnom dokumentacijom te izvršiti uvid na terenu s tvrtkom koja ima održavanje javne rasvjete.</t>
  </si>
  <si>
    <t xml:space="preserve">Za polaganje uzemljivača koristi se FeZn traka 25×4 mm koje se postavlja u skladu s nacrtom u dokumentaciji </t>
  </si>
  <si>
    <t>svi prelazi preko same ceste odnosno prometnice odrađuju se na dubini 120 cm u skladu s detaljem u projektu</t>
  </si>
  <si>
    <t>Radovi koji ne spadaju u domenu javne rasvjete prometnice kao što su  instalacije trećih osoba u sklopu posebnih uvjeta, predmet su ovoga projekta u smislu zaštite istih i priključka na postojeću infrastrukturu. U sklopu ponude troškovnika su sve koordinacije u ime Investitora u sklopu mikrolociranja i zaštite postojećih instalacija HEP ODSa i HRVATSKOG TELEKOMa u skladu s projektnom dokumentacijom.</t>
  </si>
  <si>
    <t>Projektom su  predviđeni stupovi  visine 6 m. Svjetiljka treba zadovoljiti zahtjeve prema svjetlotehničkom proračunu za cestu klase M4 prema normi HRN EN 13201-2:2016 uz projektno navedene parametre proračuna koji se zajedno sa ldt ili ies datotekom svjetiljke dostavlja na CD-u</t>
  </si>
  <si>
    <t>A.</t>
  </si>
  <si>
    <t>ZEMLJANI I PRIPREMNI RADOVI</t>
  </si>
  <si>
    <r>
      <t>Ručni ili strojni iskop jame u zemlji III i IV kat. za izradu betonskog temelja (za rasvjetni stup visine 6 m).
Iskopati jamu dimenzija za temelj stupa 70x70x90 cm</t>
    </r>
    <r>
      <t>.
Temelj je volumena sukladno stvarnim specifikacijama proizvođača.
Nakon izljevanja temelja, ostatak jame je potrebno zatrpati dijelom prije iskopanog materijala uz nabijanje u slojevima od 30 cm. Stavka se odnosi na betonske temelje u projektu.</t>
    </r>
  </si>
  <si>
    <t>kom.</t>
  </si>
  <si>
    <t>Odvoz ostatka iskopanog materijala nakon završetka zatrpavanja svih temelja rasvjetnih stupova.</t>
  </si>
  <si>
    <t>paušal</t>
  </si>
  <si>
    <t>Strojni iskop kabelskog rova u zemlji III (30%)– IV (70%) kategorije, za smještaj kabela javne rasvjete. 
Kabelski rov se kopa prema nacrtima u dokumentaciji cijelokupnom dužinom prema situacijskim nacrtima.
U cijeni je uključeno:</t>
  </si>
  <si>
    <t>iskolčenje trase kanala</t>
  </si>
  <si>
    <t>m</t>
  </si>
  <si>
    <t>Iskop kabelskog kanala u zemljištu III i IV kateg. dubine 70 cm (80 cm ispod same površine, širine pri dnu 30 cm.</t>
  </si>
  <si>
    <t xml:space="preserve">Odvoz viška iskopanog materijala sa cijele trase na deponij. </t>
  </si>
  <si>
    <t>Zatrpavanje kabelskog rova na kompletnom zahvatu iz prethodne stavke
U cijeni je uključeno:</t>
  </si>
  <si>
    <t>Nabavka, dobava na mjesto ugradnje kamenog granulata tip "nula" za izradu kabelske posteljice debljine 10 cm (prije polaganja energetskih kabela sa pripadajućom opremom) sa nasipanjem, razastiranjem te grubim planiranjem i zbijanjem materijala u prethodno iskopani kabelski kanal (duž cijelog kabelskog kanala)</t>
  </si>
  <si>
    <t>Nabava, dobava na mjesto ugradnje kamenog granulata tip "nula" za izradu kabelske posteljice debljine 10 cm (poslije polaganja energetskih kabela sa pripadajućom opremom) sa nasipanjem, razastiranjem te grubim planiranjem i zbijanjem materijala (duž cijelog kabelskog kanala).</t>
  </si>
  <si>
    <t xml:space="preserve">Nabava, prijevoz i nasipanje jalovine (zamjenskog materijala) u iskopani kabelski rov. Debljina sloja 40 cm. Materijal se planira i nabija u slojevima od po 20 cm. </t>
  </si>
  <si>
    <t>Strojni iskop kabelskog rova u zemlji III (30%)– IV (70%) kategorije, za smještaj kabela javne rasvjete na prijelazima preko prometnice. 
Kabelski rov se kopa prema nacrtu u dokumentaciji cijelokupnom dužinom prelaza preko same prometnice odnosno ceste u skladu s nacrtima.
U cijeni je uključeno:</t>
  </si>
  <si>
    <t>Iskop kabelskog kanala u zemljištu III i IV kateg. dubine 120 cm, širine pri dnu 30 cm.</t>
  </si>
  <si>
    <t xml:space="preserve">Odvoz iskopanog materijala sa cijele trase na deponij. </t>
  </si>
  <si>
    <t xml:space="preserve">Nabava, prijevoz i nasipanje jalovine (zamjenskog materijala) u iskopani kabelski rov. Debljina sloja 70 cm. Materijal se planira i nabija u slojevima od po 20 cm. </t>
  </si>
  <si>
    <t>7.</t>
  </si>
  <si>
    <t>Strojni iskop kabelskog rova u zemlji III (30%)– IV (70%) kategorije, za smještaj instalacije DTK kanalizacije. 
Kabelski rov se kopa prema nacrtima u dokumentaciji cijelokupnom dužinom prema situacijskim nacrtima.
U cijeni je uključeno:</t>
  </si>
  <si>
    <t>Iskop kabelskog kanala u zemljištu III i IV kateg. dubine 100 cm (90 cm ispod same površine, širine pri dnu 40 cm.</t>
  </si>
  <si>
    <t>8.</t>
  </si>
  <si>
    <t>Nabavka, dobava na mjesto ugradnje kamenog granulata tip "nula" za izradu kabelske posteljice  (prije polaganja DTK cijevi) sa nasipanjem, razastiranjem te grubim planiranjem i zbijanjem materijala u prethodno iskopani kabelski kanal (duž cijelog kabelskog kanala)</t>
  </si>
  <si>
    <t>Nabava, dobava na mjesto ugradnje kamenog granulata tip "nula" za izradu kabelske posteljice  (poslije polaganja DTK cijevi) sa nasipanjem, razastiranjem te grubim planiranjem i zbijanjem materijala (duž cijelog kabelskog kanala).</t>
  </si>
  <si>
    <t xml:space="preserve">Nabava, prijevoz i nasipanje jalovine (zamjenskog materijala) u iskopani kabelski rov. Debljina sloja 40 cm. Materijal se planira i nabija u slojevima od po 30 cm. </t>
  </si>
  <si>
    <t>9.</t>
  </si>
  <si>
    <r>
      <t>Ručni ili strojni iskop jame u zemlji III i IV kat. za ugradnju kabelskog zdenca DTK kanalizacije.
Iskopati jamu dimenzija za zdenac  108x78x101 cm</t>
    </r>
    <r>
      <t xml:space="preserve">.
Zdenac je volumena sukladno stvarnim specifikacijama proizvođača.
Nakon postavljanja zdenca ostatak jame je potrebno zatrpati dijelom prije iskopanog materijala uz nabijanje u slojevima od 30 cm. </t>
    </r>
  </si>
  <si>
    <t>10.</t>
  </si>
  <si>
    <t>Dodatni iskop, zatrpavanje i betoniranje kabelskog kanala na križanje instalacije javne rasvjete ili DTK kanalizacije s ostalim instalacijama. Na mjstu križanja dubina dodatnog iskopa je 0,3 m na dužini od prosjećno 2 m, za prosjećnu širinu kanala 40 cm. Ukupno dodatnog iskopa i betoniranja po mjestu križanja je 0,3 m3.</t>
  </si>
  <si>
    <t>UKUPNO A :</t>
  </si>
  <si>
    <t>B.</t>
  </si>
  <si>
    <t>BETONSKI I AB RADOVI</t>
  </si>
  <si>
    <r>
      <t xml:space="preserve">Betoniranje temelja za stupove od 6 metara prema uputama proizvođača betona MB-20. Ugradnja betona ručno uz upotrebu previbratora. U betonski temelj potrebno je ugraditi PVC cijevi </t>
    </r>
    <r>
      <rPr>
        <rFont val="Symbol"/>
        <charset val="2"/>
        <family val="1"/>
        <sz val="10"/>
        <b val="0"/>
        <i val="0"/>
        <extLst>
          <ext uri="smNativeData">
            <pm:charSpec xmlns:pm="smNativeData" id="1637750954">
              <pm:latin face="Symbol" sz="200" weight="normal" i="0"/>
              <pm:cs/>
              <pm:ea/>
            </pm:charSpec>
          </ext>
        </extLst>
      </rPr>
      <t>F</t>
    </r>
    <r>
      <rPr>
        <rFont val="Arial"/>
        <charset val="238"/>
        <family val="2"/>
        <sz val="10"/>
        <b val="0"/>
        <i val="0"/>
        <extLst>
          <ext uri="smNativeData">
            <pm:charSpec xmlns:pm="smNativeData" id="1637750954">
              <pm:latin face="Arial" sz="200" weight="normal" i="0"/>
              <pm:cs/>
              <pm:ea/>
            </pm:charSpec>
          </ext>
        </extLst>
      </rPr>
      <t xml:space="preserve"> 50 mm (u cijeni), za prolaz kabela (ulaz i izlaz). U jediničnu cijenu uračunati ugradbu originalnih sidrenih vijaka uz upotrebu šablone. Dimenzije temelja: prema detalju iz dokumentacije/prilozima odnosno proizvođača. Izvođač je dužan izaći na objekt te alikvotno procjeniti situaciju davajući cijenu prema obračunu komada napravljenih temelja.</t>
    </r>
  </si>
  <si>
    <t>Betoniranje kabela javne rasvjete u PVC cijevi fi 75 mm (PVC cijev je u cijeni stavke), za prijelaze kabela preko prometnica, odnosno na mjestima gdje pararelno vođenje instalacije javne rasvjete i  odvodnje ne može postići razmak veći od 50 cm, prosjećna širina kanala iznosi 30 cm, debljina sloja 20 cm,  proizvođača betona MB-15.</t>
  </si>
  <si>
    <t>UKUPNO B:</t>
  </si>
  <si>
    <t>C.</t>
  </si>
  <si>
    <t>ELEKTROMONTAŽNI RADOVI</t>
  </si>
  <si>
    <t xml:space="preserve">Dobava, isporuka i polaganje kabela javne rasvjete u prije iskopani rov od priključne točke stupa do svih stupnih mjesta u skladu s nacrtima u projektu.
Dijelom se polažu u rovu a dijelom kroz rasvjetne stupove do razdjelnice. Uključuje spajanja kabela.                                          </t>
  </si>
  <si>
    <t>a)</t>
  </si>
  <si>
    <r>
      <t>Kabel tip PP00 5x10 mm</t>
    </r>
    <r>
      <rPr>
        <rFont val="Arial"/>
        <charset val="238"/>
        <family val="2"/>
        <sz val="10"/>
        <b val="0"/>
        <i val="0"/>
        <vertAlign val="superscript"/>
        <extLst>
          <ext uri="smNativeData">
            <pm:charSpec xmlns:pm="smNativeData" id="1637750954" ssSize="66" ssDistance="15">
              <pm:latin face="Arial" sz="200" weight="normal" i="0"/>
              <pm:cs/>
              <pm:ea/>
            </pm:charSpec>
          </ext>
        </extLst>
      </rPr>
      <t>2</t>
    </r>
  </si>
  <si>
    <t>b)</t>
  </si>
  <si>
    <t>GAL štitnici</t>
  </si>
  <si>
    <t>Traka upozorenja - pozor energetski kabel</t>
  </si>
  <si>
    <t>c)</t>
  </si>
  <si>
    <t>kabelska termoskupljajuća spojnica Raycham s čahurama i smim radovima do potpune funkcionalnosti predmetnih radova</t>
  </si>
  <si>
    <t>kpl</t>
  </si>
  <si>
    <t xml:space="preserve">Dobava, isporuka i montaža kabela u stupu veličine 6 m od razdjelnice do svjetiljke. Uključuje spajanja kabela.                                          </t>
  </si>
  <si>
    <r>
      <t>Kabel tip PP00 3x1,5 mm</t>
    </r>
    <r>
      <rPr>
        <rFont val="Arial"/>
        <charset val="238"/>
        <family val="2"/>
        <sz val="10"/>
        <b val="0"/>
        <i val="0"/>
        <vertAlign val="superscript"/>
        <extLst>
          <ext uri="smNativeData">
            <pm:charSpec xmlns:pm="smNativeData" id="1637750954" ssSize="66" ssDistance="15">
              <pm:latin face="Arial" sz="200" weight="normal" i="0"/>
              <pm:cs/>
              <pm:ea/>
            </pm:charSpec>
          </ext>
        </extLst>
      </rPr>
      <t>2</t>
    </r>
    <r>
      <rPr>
        <rFont val="Arial"/>
        <charset val="238"/>
        <family val="2"/>
        <sz val="10"/>
        <b val="0"/>
        <i val="0"/>
        <vertAlign val="superscript"/>
        <extLst>
          <ext uri="smNativeData">
            <pm:charSpec xmlns:pm="smNativeData" id="1637750954" ssSize="0" ssDistance="0">
              <pm:latin face="Arial" sz="200" weight="normal" i="0"/>
              <pm:cs/>
              <pm:ea/>
            </pm:charSpec>
          </ext>
        </extLst>
      </rPr>
      <t xml:space="preserve">  </t>
    </r>
  </si>
  <si>
    <t>Dobava i montaža čeličnog cijevnog konusnog stupa visine H = 6m. Stup mora imati antikorozivnu zaštitu izvana i iznutra, mora biti opremljen vratima, letvicom za ovjes stupne razdjelnice, vijkom za uzemljenje izvana i iznutra, s pripadajućim temeljnim vijcima i maticama, naglavnik stupa Ф 60 mm. Uključena šablona za postavljanje sidrenih vijaka. Komplet sa naknadnim centriranjem pomoću instrumenta</t>
  </si>
  <si>
    <t>dobava</t>
  </si>
  <si>
    <t>montaža i centriranje</t>
  </si>
  <si>
    <t xml:space="preserve">Dobava, doprema, montaža i niveliranje cijevne vruće pocinčane konzole, za montažu na rasvjetni stup, duljine luka 700 mm, izvijenog prema gore od dna čašice 300 mm (visina cijele konzole), prilagođen montaži svjetiljke sa stražnje strane. Konzola je predviđena s čašicom kao nasadna na rasvjetni stup s nasadnom glavom Ø60 mm.
Sve mehaničke karakteristike konzole trebaju biti za zonu vjetra 3.
Donji dio čašice je vanjskog promjera 116 mm, srednji dio promjera 144 mm, a gornji dio promjera 72 mm. Ukupna visina čašice je 205mm. Visina donjeg dijela čašice je 133 mm, a gornjeg dijela čašice je 67 mm. Sa strane se montira luk varenjem s obradom vara. U donjem dijelu čašice su 4 rupe pod kutem 90° s navojem za imbus vijak M12. Pri montiranoj konzoli vijci ne smiju viriti izvan čašice.
Konzola je predviđena kao jednostruka za montažu jedne svjetiljke. Vrh luka i promjer predvidjeti za prihvat svjetiljki sa stražnje strane.   </t>
  </si>
  <si>
    <t>montaža i niveliranje</t>
  </si>
  <si>
    <t>Dobava, isporuka i ugradba u stup javne rasvjete, prikljućne razdjelnice, komplet s  osiguraćem B 10A, 6 kA sa svim spajanjem kabela koja omogućuje prihvat do 3 kabela PP00 5x10 mm2.</t>
  </si>
  <si>
    <t>Dobava i montaža LED svjetiljke za cestovnu rasvjetu, ukupne snage sistema do maksimalno 45W, sa minimalnim ili boljim karakteristikama od sljedećih:</t>
  </si>
  <si>
    <t>tijelo svjetiljke od aluminija s pokrovom optike od stakla ili  polikarbonata</t>
  </si>
  <si>
    <t>svjetlosna iskoristivost svjetiljke (LOR faktor) 89%</t>
  </si>
  <si>
    <t>efikasnost svjetiljke 118 lm/W, svjetlosni tok LED izvora minimalno 6000 lm</t>
  </si>
  <si>
    <t>korelirana temperatura nijanse bijelog svjetla max 3000 K</t>
  </si>
  <si>
    <t>CRI indeks – indeks uzvrata boje minimalno 80</t>
  </si>
  <si>
    <t>životni vijek minimalno 100 000 sati pri 80% svjetlosnog toka</t>
  </si>
  <si>
    <t>radna temperatura od -20°C do +35°C</t>
  </si>
  <si>
    <t>prenaponska zaštita do 10kV, el. Klasa II</t>
  </si>
  <si>
    <t>kompletna zaštita svjetiljke IP66, IK08</t>
  </si>
  <si>
    <t>svjetiljke moraju imati mogućnost zamjene samog LED izvora svjetlosti (LED modula)</t>
  </si>
  <si>
    <t>svjetiljka treba imati ENEC certifikat i izjavu za potvrđivanje CE znaka</t>
  </si>
  <si>
    <t>svjetiljka se mora montirati na stup ili konzolu promjera 60mm bez upotrebe dodatnog adaptera za montažu na iste</t>
  </si>
  <si>
    <t>ZONA ZAŠTITE SVJETLOSNOG OKOLIŠA U SKLADU S CIE NORMAMA E2 -&gt; ULOR 0-2,5%</t>
  </si>
  <si>
    <t>Svjetiljka treba zadovoljiti zahtjeve prema svjetlotehničkom proračunu za cestu klase M4 prema normi HRN EN 13201-2:2016 uz dolje navedene parametre proračuna koji se zajedno sa ldt ili ies datotekom svjetiljke dostavlja na CD-u:</t>
  </si>
  <si>
    <t>broj voznih traka: 2</t>
  </si>
  <si>
    <t>Obloga ceste: R3</t>
  </si>
  <si>
    <t>q0: 0,07</t>
  </si>
  <si>
    <t>Razmak između svjetiljki: 21,5 m</t>
  </si>
  <si>
    <t>Širina ceste: 9 m</t>
  </si>
  <si>
    <t>Udaljenost svjetiljke od ruba kolnika: 0 m</t>
  </si>
  <si>
    <t>Visina izvora svjetlosti: 6,3 m</t>
  </si>
  <si>
    <t>Faktor održavanja: 0,8</t>
  </si>
  <si>
    <t>Nagib svjetiljke: 0 stupnjeva</t>
  </si>
  <si>
    <t>ugradba i spajanje</t>
  </si>
  <si>
    <r>
      <t>Dobava, ugradnja i spajanje do pune funkcionalnosti potrebnog materijala za izradu uzemljenja rasvjetnih stupova sa FeZn traka 25×4 mm koja služi za uzemljivač te Cu užom 50 mm</t>
    </r>
    <r>
      <rPr>
        <rFont val="Arial"/>
        <charset val="238"/>
        <family val="2"/>
        <sz val="10"/>
        <b val="0"/>
        <i val="0"/>
        <vertAlign val="superscript"/>
        <extLst>
          <ext uri="smNativeData">
            <pm:charSpec xmlns:pm="smNativeData" id="1637750954" ssSize="66" ssDistance="15">
              <pm:latin face="Arial" sz="200" weight="normal" i="0"/>
              <pm:cs/>
              <pm:ea/>
            </pm:charSpec>
          </ext>
        </extLst>
      </rPr>
      <t xml:space="preserve">2 </t>
    </r>
    <r>
      <rPr>
        <rFont val="Arial"/>
        <charset val="238"/>
        <family val="2"/>
        <sz val="10"/>
        <b val="0"/>
        <i val="0"/>
        <vertAlign val="superscript"/>
        <extLst>
          <ext uri="smNativeData">
            <pm:charSpec xmlns:pm="smNativeData" id="1637750954" ssSize="0" ssDistance="0">
              <pm:latin face="Arial" sz="200" weight="normal" i="0"/>
              <pm:cs/>
              <pm:ea/>
            </pm:charSpec>
          </ext>
        </extLst>
      </rPr>
      <t>sa spajanjem s jedne strane na vijak za uzemljenje s kabelskom stopicom i spojnicom na položenu traku u kanalu.</t>
    </r>
  </si>
  <si>
    <t>FeZn traka 25×4mm u rovu prema nacrtima</t>
  </si>
  <si>
    <t>Cu uže 50 mm2, od uzemljivača do vijka za uzemljenje</t>
  </si>
  <si>
    <t xml:space="preserve">izrada spojnice na dijelu Cu uže/FeZn traka sa križnom spojnicom </t>
  </si>
  <si>
    <t>izrada spojnice na samom stupu komplet do pune funkcionalnosti</t>
  </si>
  <si>
    <t>Dobava, ugradba i spajanje odvodnika prenapona klase I+II u razdjeljnike javne rasvjete za sustav indirektne zaštite na strani razdjeljnika distribucije. U stavku uključiti i NV00 rastavljače s zaštitnim osiguračima prema upustvu proizvođača Schrack te odvodnik Protec TN-C.</t>
  </si>
  <si>
    <t>Dobava, isporuka i montaža montažnog zdenca iz armiranobetonskih elemenata s ljevano-željeznim poklopcem.
(komplet s ugradnjom do pune funkcionalnosti svih elemenata, eventualnim dodatnim proširenjem iskopa, centriranjem, prilagođavanjem visine i slično).
montaža i spajanje svih PVC cijevi s zdencima.
 - montažni zdenac tip: D1 dimenzija 78x108x101 cm 
   dozvoljenog opterećenja 400kN,  komplet s   
   svim sastavnim elementima, prema grafičkom detalju br. 7.</t>
  </si>
  <si>
    <t>11.</t>
  </si>
  <si>
    <t>Dobava, isporuka i polaganje PEHD cijevi DTK kanalizacije za polaganje u zemlju (izvana rebrasta, a unutra glatka, s tvornički ugrađenom pocinčanom žicom za provlačenje vodova). Ugrađuje se u pripremljene rovove u pravilno položenim snopovima, koristeći pripadajuće držače PVC elemenata (uključiti ih u cijenu i postavljati na maksimalnom razmaku 1.5 metara). Završavaju se u zdencima.
Komplet sa spojnim i montažni materijalom kao češljevi, držači, spojnice i slično.
U trasi idu četiri PEHD cijevi Ø 75.
- Ukupna dužina cijevi DTK</t>
  </si>
  <si>
    <t>12.</t>
  </si>
  <si>
    <t xml:space="preserve">Dobava, isporuka i polaganje ''Gal'' štitnika za TK kabele (žute boje) u prije iskopani kabelski rov, iznad DTK cijevi, a prema  grafičkom detalju (dva štitnika u trasi).
- Ukupno se polaže štitnika: </t>
  </si>
  <si>
    <t>14.</t>
  </si>
  <si>
    <t xml:space="preserve">Dobava, isporuka i polaganje PVC trake upozorenja, za TK kabele (žute boje) u prije iskopani kabelski rov, iznad DTK cijevi,a a prema grafičkom detalju (dvije trake u trasi).
- Ukupno se polaže trake upozorenja: </t>
  </si>
  <si>
    <t>UKUPNO C:</t>
  </si>
  <si>
    <t>D.</t>
  </si>
  <si>
    <t xml:space="preserve">OSTALI RADOVI </t>
  </si>
  <si>
    <t>Ispitivanje  javne rasvjete, što uključuje mjerenje otpora izolacije, razine rasvijetljenosti, provjera efikasnosti od previsokog dodirnog napona i izdavanje atesta o ispravnosti izvedene instalacije</t>
  </si>
  <si>
    <t>pauš.</t>
  </si>
  <si>
    <t>Izrada tehničke dokumentacije izvedenog stanja izrađenog od strane ovlaštenog inženjera elektrotehnike te odbrenja od glavnog projektanta.
Dokumentacija izvedenog stanja se predaje Investitoru u 3 primjerka na papiru i jednom CD mediju.</t>
  </si>
  <si>
    <t>UKUPNO D:</t>
  </si>
  <si>
    <t>SVEUKUPNI TROŠKOVI ELEKTROTEHNIČKE INFRASTRUKTURE:</t>
  </si>
  <si>
    <t>OSTALI RADOVI</t>
  </si>
  <si>
    <t>PDV 25%:</t>
  </si>
  <si>
    <t>SVEUKUPNA REKAPITULACIJA</t>
  </si>
  <si>
    <t>I  VODOOPSKRBNI CJEVOVOD, DN 150 mm, DN 100 mm</t>
  </si>
  <si>
    <t>I  KOLEKTOR FEKALNE ODVODNJE, 1 - 2, 2 - 3, 3 - 4</t>
  </si>
  <si>
    <t>II  KOLEKTOR OBORINSKE ODVODNJE, I – II, III – IV</t>
  </si>
  <si>
    <t>III  PROMETNICA</t>
  </si>
  <si>
    <t>IV  ELEKTROTEHNIČKE INFRASTRUKTURE</t>
  </si>
  <si>
    <t>U Dubrovniku, prosinac 2020</t>
  </si>
  <si>
    <t>Izradio:</t>
  </si>
  <si>
    <t>_________________________</t>
  </si>
  <si>
    <t>Duran Klepo, dipl.ing.građ.</t>
  </si>
</sst>
</file>

<file path=xl/styles.xml><?xml version="1.0" encoding="utf-8"?>
<styleSheet xmlns="http://schemas.openxmlformats.org/spreadsheetml/2006/main">
  <numFmts count="14">
    <numFmt numFmtId="5" formatCode="#,##0\ &quot;kn&quot;;\-#,##0\ &quot;kn&quot;"/>
    <numFmt numFmtId="6" formatCode="#,##0\ &quot;kn&quot;;[Red]\-#,##0\ &quot;kn&quot;"/>
    <numFmt numFmtId="7" formatCode="#,##0.00\ &quot;kn&quot;;\-#,##0.00\ &quot;kn&quot;"/>
    <numFmt numFmtId="8" formatCode="#,##0.00\ &quot;kn&quot;;[Red]\-#,##0.00\ &quot;kn&quot;"/>
    <numFmt numFmtId="42" formatCode="_-* #,##0\ &quot;kn&quot;_-;\-* #,##0\ &quot;kn&quot;_-;_-* &quot;-&quot;\ &quot;kn&quot;_-;_-@_-"/>
    <numFmt numFmtId="41" formatCode="_-* #,##0\ _k_n_-;\-* #,##0\ _k_n_-;_-* &quot;-&quot;\ _k_n_-;_-@_-"/>
    <numFmt numFmtId="44" formatCode="_-* #,##0.00\ &quot;kn&quot;_-;\-* #,##0.00\ &quot;kn&quot;_-;_-* &quot;-&quot;??\ &quot;kn&quot;_-;_-@_-"/>
    <numFmt numFmtId="43" formatCode="_-* #,##0.00\ _k_n_-;\-* #,##0.00\ _k_n_-;_-* &quot;-&quot;??\ _k_n_-;_-@_-"/>
    <numFmt numFmtId="164" formatCode="_-* #,##0.00_-;\-* #,##0.00_-;_-* &quot;-&quot;??_-;_-@_-"/>
    <numFmt numFmtId="165" formatCode="#,##0.00\ &quot;kn&quot;"/>
    <numFmt numFmtId="166" formatCode="_-* #,##0.00\ [$kn-41A]_-;\-* #,##0.00\ [$kn-41A]_-;_-* &quot;-&quot;??\ [$kn-41A]_-;_-@_-"/>
    <numFmt numFmtId="4" formatCode="#,##0.00"/>
    <numFmt numFmtId="2" formatCode="0.00"/>
    <numFmt numFmtId="49" formatCode="@"/>
  </numFmts>
  <fonts count="29">
    <font>
      <name val="Arial"/>
      <charset val="238"/>
      <family val="2"/>
      <color rgb="FF000000"/>
      <sz val="10"/>
      <extLst>
        <ext uri="smNativeData">
          <pm:charSpec xmlns:pm="smNativeData" id="1637750954" ulstyle="none" kern="1">
            <pm:latin face="Arial" sz="200" lang="default"/>
            <pm:cs face="Times New Roman" sz="200" lang="default"/>
            <pm:ea face="SimSun" sz="200" lang="default"/>
          </pm:charSpec>
        </ext>
      </extLst>
    </font>
    <font>
      <name val="Symbol"/>
      <charset val="2"/>
      <family val="1"/>
      <color rgb="FF000000"/>
      <sz val="10"/>
      <extLst>
        <ext uri="smNativeData">
          <pm:charSpec xmlns:pm="smNativeData" id="1637750954" ulstyle="none" kern="1">
            <pm:latin face="Symbol" sz="200" lang="default"/>
            <pm:cs face="Times New Roman" sz="200" lang="default"/>
            <pm:ea face="SimSun" sz="200" lang="default"/>
          </pm:charSpec>
        </ext>
      </extLst>
    </font>
    <font>
      <name val="Arial"/>
      <charset val="238"/>
      <family val="2"/>
      <color rgb="FF000000"/>
      <sz val="10"/>
      <vertAlign val="superscript"/>
      <extLst>
        <ext uri="smNativeData">
          <pm:charSpec xmlns:pm="smNativeData" id="1637750954" ulstyle="none" kern="1" ssSize="66" ssDistance="15">
            <pm:latin face="Arial" sz="200" lang="default"/>
            <pm:cs face="Times New Roman" sz="200" lang="default"/>
            <pm:ea face="SimSun" sz="200" lang="default"/>
          </pm:charSpec>
        </ext>
      </extLst>
    </font>
    <font>
      <name val="AvantGarde Bk BT"/>
      <charset val="238"/>
      <family val="2"/>
      <color rgb="FF000000"/>
      <sz val="10"/>
      <extLst>
        <ext uri="smNativeData">
          <pm:charSpec xmlns:pm="smNativeData" id="1637750954" ulstyle="none" kern="1">
            <pm:latin face="AvantGarde Bk BT" sz="200" lang="default"/>
            <pm:cs face="Times New Roman" sz="200" lang="default"/>
            <pm:ea face="SimSun" sz="200" lang="default"/>
          </pm:charSpec>
        </ext>
      </extLst>
    </font>
    <font>
      <name val="Arial"/>
      <charset val="238"/>
      <family val="2"/>
      <b/>
      <color rgb="FF000000"/>
      <sz val="14"/>
      <extLst>
        <ext uri="smNativeData">
          <pm:charSpec xmlns:pm="smNativeData" id="1637750954" ulstyle="none" kern="1">
            <pm:latin face="Arial" sz="280" lang="default" weight="bold"/>
            <pm:cs face="Times New Roman" sz="280" lang="default" weight="bold"/>
            <pm:ea face="SimSun" sz="280" lang="default" weight="bold"/>
          </pm:charSpec>
        </ext>
      </extLst>
    </font>
    <font>
      <name val="AvantGarde Bk BT"/>
      <charset val="238"/>
      <family val="2"/>
      <b/>
      <color rgb="FF000000"/>
      <sz val="14"/>
      <extLst>
        <ext uri="smNativeData">
          <pm:charSpec xmlns:pm="smNativeData" id="1637750954" ulstyle="none" kern="1">
            <pm:latin face="AvantGarde Bk BT" sz="280" lang="default" weight="bold"/>
            <pm:cs face="Times New Roman" sz="280" lang="default" weight="bold"/>
            <pm:ea face="SimSun" sz="280" lang="default" weight="bold"/>
          </pm:charSpec>
        </ext>
      </extLst>
    </font>
    <font>
      <name val="AvantGarde Bk BT"/>
      <charset val="238"/>
      <family val="2"/>
      <b/>
      <color rgb="FF000000"/>
      <sz val="12"/>
      <extLst>
        <ext uri="smNativeData">
          <pm:charSpec xmlns:pm="smNativeData" id="1637750954" ulstyle="none" kern="1">
            <pm:latin face="AvantGarde Bk BT" sz="240" lang="default" weight="bold"/>
            <pm:cs face="Times New Roman" sz="240" lang="default" weight="bold"/>
            <pm:ea face="SimSun" sz="240" lang="default" weight="bold"/>
          </pm:charSpec>
        </ext>
      </extLst>
    </font>
    <font>
      <name val="Arial"/>
      <charset val="238"/>
      <family val="2"/>
      <b/>
      <color rgb="FF000000"/>
      <sz val="12"/>
      <extLst>
        <ext uri="smNativeData">
          <pm:charSpec xmlns:pm="smNativeData" id="1637750954" ulstyle="none" kern="1">
            <pm:latin face="Arial" sz="240" lang="default" weight="bold"/>
            <pm:cs face="Times New Roman" sz="240" lang="default" weight="bold"/>
            <pm:ea face="SimSun" sz="240" lang="default" weight="bold"/>
          </pm:charSpec>
        </ext>
      </extLst>
    </font>
    <font>
      <name val="AvantGarde Bk BT"/>
      <charset val="238"/>
      <family val="2"/>
      <color rgb="FFFF0000"/>
      <sz val="10"/>
      <extLst>
        <ext uri="smNativeData">
          <pm:charSpec xmlns:pm="smNativeData" id="1637750954" fgClr="FF0000" ulstyle="none" kern="1">
            <pm:latin face="AvantGarde Bk BT" sz="200" lang="default"/>
            <pm:cs face="Times New Roman" sz="200" lang="default"/>
            <pm:ea face="SimSun" sz="200" lang="default"/>
          </pm:charSpec>
        </ext>
      </extLst>
    </font>
    <font>
      <name val="AvantGarde Bk BT"/>
      <charset val="238"/>
      <family val="2"/>
      <color rgb="FFFF00FF"/>
      <sz val="10"/>
      <extLst>
        <ext uri="smNativeData">
          <pm:charSpec xmlns:pm="smNativeData" id="1637750954" fgClr="FF00FF" ulstyle="none" kern="1">
            <pm:latin face="AvantGarde Bk BT" sz="200" lang="default"/>
            <pm:cs face="Times New Roman" sz="200" lang="default"/>
            <pm:ea face="SimSun" sz="200" lang="default"/>
          </pm:charSpec>
        </ext>
      </extLst>
    </font>
    <font>
      <name val="Arial"/>
      <charset val="238"/>
      <family val="2"/>
      <color rgb="FFFF0000"/>
      <sz val="10"/>
      <extLst>
        <ext uri="smNativeData">
          <pm:charSpec xmlns:pm="smNativeData" id="1637750954" fgClr="FF0000" ulstyle="none" kern="1">
            <pm:latin face="Arial" sz="200" lang="default"/>
            <pm:cs face="Times New Roman" sz="200" lang="default"/>
            <pm:ea face="SimSun" sz="200" lang="default"/>
          </pm:charSpec>
        </ext>
      </extLst>
    </font>
    <font>
      <name val="Arial"/>
      <charset val="238"/>
      <family val="2"/>
      <color rgb="FF000000"/>
      <sz val="12"/>
      <extLst>
        <ext uri="smNativeData">
          <pm:charSpec xmlns:pm="smNativeData" id="1637750954" ulstyle="none" kern="1">
            <pm:latin face="Arial" sz="240" lang="default"/>
            <pm:cs face="Times New Roman" sz="240" lang="default"/>
            <pm:ea face="SimSun" sz="240" lang="default"/>
          </pm:charSpec>
        </ext>
      </extLst>
    </font>
    <font>
      <name val="Arial"/>
      <charset val="238"/>
      <family val="2"/>
      <b/>
      <color rgb="FF000000"/>
      <sz val="10"/>
      <extLst>
        <ext uri="smNativeData">
          <pm:charSpec xmlns:pm="smNativeData" id="1637750954" ulstyle="none" kern="1">
            <pm:latin face="Arial" sz="200" lang="default" weight="bold"/>
            <pm:cs face="Times New Roman" sz="200" lang="default" weight="bold"/>
            <pm:ea face="SimSun" sz="200" lang="default" weight="bold"/>
          </pm:charSpec>
        </ext>
      </extLst>
    </font>
    <font>
      <name val="Arial"/>
      <charset val="238"/>
      <family val="2"/>
      <b/>
      <color rgb="FF000000"/>
      <sz val="13"/>
      <extLst>
        <ext uri="smNativeData">
          <pm:charSpec xmlns:pm="smNativeData" id="1637750954" ulstyle="none" kern="1">
            <pm:latin face="Arial" sz="260" lang="default" weight="bold"/>
            <pm:cs face="Times New Roman" sz="260" lang="default" weight="bold"/>
            <pm:ea face="SimSun" sz="260" lang="default" weight="bold"/>
          </pm:charSpec>
        </ext>
      </extLst>
    </font>
    <font>
      <name val="Arial"/>
      <charset val="238"/>
      <family val="2"/>
      <color rgb="FF000000"/>
      <sz val="14"/>
      <extLst>
        <ext uri="smNativeData">
          <pm:charSpec xmlns:pm="smNativeData" id="1637750954" ulstyle="none" kern="1">
            <pm:latin face="Arial" sz="280" lang="default"/>
            <pm:cs face="Times New Roman" sz="280" lang="default"/>
            <pm:ea face="SimSun" sz="280" lang="default"/>
          </pm:charSpec>
        </ext>
      </extLst>
    </font>
    <font>
      <name val="Arial CE"/>
      <charset val="238"/>
      <family val="2"/>
      <b/>
      <color rgb="FF000000"/>
      <sz val="14"/>
      <extLst>
        <ext uri="smNativeData">
          <pm:charSpec xmlns:pm="smNativeData" id="1637750954" ulstyle="none" kern="1">
            <pm:latin face="Arial CE" sz="280" lang="default" weight="bold"/>
            <pm:cs face="Times New Roman" sz="280" lang="default" weight="bold"/>
            <pm:ea face="SimSun" sz="280" lang="default" weight="bold"/>
          </pm:charSpec>
        </ext>
      </extLst>
    </font>
    <font>
      <name val="Arial CE"/>
      <charset val="238"/>
      <family val="2"/>
      <color rgb="FF000000"/>
      <sz val="10"/>
      <extLst>
        <ext uri="smNativeData">
          <pm:charSpec xmlns:pm="smNativeData" id="1637750954" ulstyle="none" kern="1">
            <pm:latin face="Arial CE" sz="200" lang="default"/>
            <pm:cs face="Times New Roman" sz="200" lang="default"/>
            <pm:ea face="SimSun" sz="200" lang="default"/>
          </pm:charSpec>
        </ext>
      </extLst>
    </font>
    <font>
      <name val="Arial"/>
      <charset val="238"/>
      <family val="2"/>
      <color rgb="FF000000"/>
      <sz val="11"/>
      <extLst>
        <ext uri="smNativeData">
          <pm:charSpec xmlns:pm="smNativeData" id="1637750954" ulstyle="none" kern="1">
            <pm:latin face="Arial" sz="220" lang="default"/>
            <pm:cs face="Times New Roman" sz="220" lang="default"/>
            <pm:ea face="SimSun" sz="220" lang="default"/>
          </pm:charSpec>
        </ext>
      </extLst>
    </font>
    <font>
      <name val="AvantGarde Bk BT"/>
      <charset val="238"/>
      <family val="2"/>
      <color rgb="FF00FF00"/>
      <sz val="11"/>
      <extLst>
        <ext uri="smNativeData">
          <pm:charSpec xmlns:pm="smNativeData" id="1637750954" fgClr="00FF00" ulstyle="none" kern="1">
            <pm:latin face="AvantGarde Bk BT" sz="220" lang="default"/>
            <pm:cs face="Times New Roman" sz="220" lang="default"/>
            <pm:ea face="SimSun" sz="220" lang="default"/>
          </pm:charSpec>
        </ext>
      </extLst>
    </font>
    <font>
      <name val="AvantGarde Bk BT"/>
      <charset val="238"/>
      <family val="2"/>
      <color rgb="FFFF0000"/>
      <sz val="11"/>
      <extLst>
        <ext uri="smNativeData">
          <pm:charSpec xmlns:pm="smNativeData" id="1637750954" fgClr="FF0000" ulstyle="none" kern="1">
            <pm:latin face="AvantGarde Bk BT" sz="220" lang="default"/>
            <pm:cs face="Times New Roman" sz="220" lang="default"/>
            <pm:ea face="SimSun" sz="220" lang="default"/>
          </pm:charSpec>
        </ext>
      </extLst>
    </font>
    <font>
      <name val="Arial"/>
      <charset val="238"/>
      <family val="2"/>
      <b/>
      <color rgb="FF000000"/>
      <sz val="11"/>
      <extLst>
        <ext uri="smNativeData">
          <pm:charSpec xmlns:pm="smNativeData" id="1637750954" ulstyle="none" kern="1">
            <pm:latin face="Arial" sz="220" lang="default" weight="bold"/>
            <pm:cs face="Times New Roman" sz="220" lang="default" weight="bold"/>
            <pm:ea face="SimSun" sz="220" lang="default" weight="bold"/>
          </pm:charSpec>
        </ext>
      </extLst>
    </font>
    <font>
      <name val="AvantGarde Bk BT"/>
      <charset val="238"/>
      <family val="2"/>
      <color rgb="FF000000"/>
      <sz val="11"/>
      <extLst>
        <ext uri="smNativeData">
          <pm:charSpec xmlns:pm="smNativeData" id="1637750954" ulstyle="none" kern="1">
            <pm:latin face="AvantGarde Bk BT" sz="220" lang="default"/>
            <pm:cs face="Times New Roman" sz="220" lang="default"/>
            <pm:ea face="SimSun" sz="220" lang="default"/>
          </pm:charSpec>
        </ext>
      </extLst>
    </font>
    <font>
      <name val="Arial"/>
      <charset val="238"/>
      <family val="2"/>
      <color rgb="FF000000"/>
      <sz val="9"/>
      <extLst>
        <ext uri="smNativeData">
          <pm:charSpec xmlns:pm="smNativeData" id="1637750954" ulstyle="none" kern="1">
            <pm:latin face="Arial" sz="180" lang="default"/>
            <pm:cs face="Times New Roman" sz="180" lang="default"/>
            <pm:ea face="SimSun" sz="180" lang="default"/>
          </pm:charSpec>
        </ext>
      </extLst>
    </font>
    <font>
      <name val="AvantGarde Bk BT"/>
      <charset val="238"/>
      <family val="2"/>
      <color rgb="FF000000"/>
      <sz val="9"/>
      <extLst>
        <ext uri="smNativeData">
          <pm:charSpec xmlns:pm="smNativeData" id="1637750954" ulstyle="none" kern="1">
            <pm:latin face="AvantGarde Bk BT" sz="180" lang="default"/>
            <pm:cs face="Times New Roman" sz="180" lang="default"/>
            <pm:ea face="SimSun" sz="180" lang="default"/>
          </pm:charSpec>
        </ext>
      </extLst>
    </font>
    <font>
      <name val="Arial"/>
      <charset val="238"/>
      <family val="2"/>
      <color rgb="FFFFFFFF"/>
      <sz val="10"/>
      <extLst>
        <ext uri="smNativeData">
          <pm:charSpec xmlns:pm="smNativeData" id="1637750954" fgClr="FFFFFF" ulstyle="none" kern="1">
            <pm:latin face="Arial" sz="200" lang="default"/>
            <pm:cs face="Times New Roman" sz="200" lang="default"/>
            <pm:ea face="SimSun" sz="200" lang="default"/>
          </pm:charSpec>
        </ext>
      </extLst>
    </font>
    <font>
      <name val="Arial"/>
      <charset val="238"/>
      <family val="2"/>
      <b/>
      <i/>
      <color rgb="FF000000"/>
      <sz val="12"/>
      <extLst>
        <ext uri="smNativeData">
          <pm:charSpec xmlns:pm="smNativeData" id="1637750954" ulstyle="none" kern="1">
            <pm:latin face="Arial" sz="240" lang="default" weight="bold" i="1"/>
            <pm:cs face="Times New Roman" sz="240" lang="default" weight="bold" i="1"/>
            <pm:ea face="SimSun" sz="240" lang="default" weight="bold" i="1"/>
          </pm:charSpec>
        </ext>
      </extLst>
    </font>
    <font>
      <name val="Arial CE"/>
      <charset val="238"/>
      <family val="2"/>
      <b/>
      <color rgb="FFFFFFFF"/>
      <sz val="14"/>
      <extLst>
        <ext uri="smNativeData">
          <pm:charSpec xmlns:pm="smNativeData" id="1637750954" fgClr="FFFFFF" ulstyle="none" kern="1">
            <pm:latin face="Arial CE" sz="280" lang="default" weight="bold"/>
            <pm:cs face="Times New Roman" sz="280" lang="default" weight="bold"/>
            <pm:ea face="SimSun" sz="280" lang="default" weight="bold"/>
          </pm:charSpec>
        </ext>
      </extLst>
    </font>
    <font>
      <name val="AvantGarde Bk BT"/>
      <charset val="238"/>
      <family val="2"/>
      <color rgb="FFFFFFFF"/>
      <sz val="10"/>
      <extLst>
        <ext uri="smNativeData">
          <pm:charSpec xmlns:pm="smNativeData" id="1637750954" fgClr="FFFFFF" ulstyle="none" kern="1">
            <pm:latin face="AvantGarde Bk BT" sz="200" lang="default"/>
            <pm:cs face="Times New Roman" sz="200" lang="default"/>
            <pm:ea face="SimSun" sz="200" lang="default"/>
          </pm:charSpec>
        </ext>
      </extLst>
    </font>
    <font>
      <name val="Arial"/>
      <charset val="238"/>
      <family val="2"/>
      <b/>
      <color rgb="FF000000"/>
      <sz val="10"/>
      <extLst>
        <ext uri="smNativeData">
          <pm:charSpec xmlns:pm="smNativeData" id="1637750954" ulstyle="none" kern="1">
            <pm:latin face="Arial" sz="200" lang="default" weight="bold"/>
            <pm:cs face="Times New Roman" sz="200" lang="default"/>
            <pm:ea face="SimSun" sz="200" lang="default"/>
          </pm:charSpec>
        </ext>
      </extLst>
    </font>
  </fonts>
  <fills count="29">
    <fill>
      <patternFill patternType="none"/>
    </fill>
    <fill>
      <patternFill patternType="gray125"/>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none"/>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BFBFBF"/>
        <bgColor rgb="FFFFFFFF"/>
        <extLst>
          <ext uri="smNativeData">
            <pm:shade xmlns:pm="smNativeData" id="1637750954" type="1" fgLvl="100" fgClr="00BFBFB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FFFF"/>
        <bgColor rgb="FFFFFFFF"/>
        <extLst>
          <ext uri="smNativeData">
            <pm:shade xmlns:pm="smNativeData" id="1637750954" type="1" fgLvl="100" fgClr="00FFFFFF" bgLvl="0" bgClr="00000000"/>
          </ext>
        </extLst>
      </patternFill>
    </fill>
    <fill>
      <patternFill patternType="solid">
        <fgColor rgb="FFFF0000"/>
        <bgColor rgb="FFFFFFFF"/>
        <extLst>
          <ext uri="smNativeData">
            <pm:shade xmlns:pm="smNativeData" id="1637750954" type="1" fgLvl="100" fgClr="00FF0000" bgLvl="0" bgClr="00000000"/>
          </ext>
        </extLst>
      </patternFill>
    </fill>
    <fill>
      <patternFill patternType="solid">
        <fgColor rgb="FFFFFF00"/>
        <bgColor rgb="FFFFFFFF"/>
        <extLst>
          <ext uri="smNativeData">
            <pm:shade xmlns:pm="smNativeData" id="1637750954" type="1" fgLvl="100" fgClr="00FFFF00" bgLvl="0" bgClr="00000000"/>
          </ext>
        </extLst>
      </patternFill>
    </fill>
    <fill>
      <patternFill patternType="solid">
        <fgColor rgb="FFDEDEDE"/>
        <bgColor rgb="FFFFFFFF"/>
        <extLst>
          <ext uri="smNativeData">
            <pm:shade xmlns:pm="smNativeData" id="1637750954" type="1" fgLvl="13" fgClr="00000000" bgLvl="100" bgClr="00FFFFFF"/>
          </ext>
        </extLst>
      </patternFill>
    </fill>
    <fill>
      <patternFill patternType="solid">
        <fgColor rgb="FFFFFFFF"/>
        <bgColor rgb="FFFFFFFF"/>
        <extLst>
          <ext uri="smNativeData">
            <pm:shade xmlns:pm="smNativeData" id="1637750954" type="1" fgLvl="100" fgClr="00FFFFFF" bgLvl="0" bgClr="00000000"/>
          </ext>
        </extLst>
      </patternFill>
    </fill>
  </fills>
  <borders count="28">
    <border>
      <left style="none">
        <color rgb="FF000000"/>
      </left>
      <right style="none">
        <color rgb="FF000000"/>
      </right>
      <top style="none">
        <color rgb="FF000000"/>
      </top>
      <bottom style="none">
        <color rgb="FF000000"/>
      </bottom>
      <extLst>
        <ext uri="smNativeData">
          <pm:border xmlns:pm="smNativeData" id="1637750954"/>
        </ext>
      </extLst>
    </border>
    <border>
      <left style="none">
        <color rgb="FF000000"/>
      </left>
      <right style="none">
        <color rgb="FF000000"/>
      </right>
      <top style="none">
        <color rgb="FF000000"/>
      </top>
      <bottom style="none">
        <color rgb="FF000000"/>
      </bottom>
      <extLst>
        <ext uri="smNativeData">
          <pm:border xmlns:pm="smNativeData" id="1637750954"/>
        </ext>
      </extLst>
    </border>
    <border>
      <left style="medium">
        <color rgb="FF000000"/>
      </left>
      <right style="none">
        <color rgb="FF000000"/>
      </right>
      <top style="none">
        <color rgb="FF000000"/>
      </top>
      <bottom style="none">
        <color rgb="FF000000"/>
      </bottom>
      <extLst>
        <ext uri="smNativeData">
          <pm:border xmlns:pm="smNativeData" id="1637750954">
            <pm:line position="left" type="1" style="0" width="30" dist="20" width2="20" rgb="000000"/>
          </pm:border>
        </ext>
      </extLst>
    </border>
    <border>
      <left style="none">
        <color rgb="FF000000"/>
      </left>
      <right style="medium">
        <color rgb="FF000000"/>
      </right>
      <top style="none">
        <color rgb="FF000000"/>
      </top>
      <bottom style="none">
        <color rgb="FF000000"/>
      </bottom>
      <extLst>
        <ext uri="smNativeData">
          <pm:border xmlns:pm="smNativeData" id="1637750954">
            <pm:line position="right" type="1" style="0" width="30" dist="20" width2="20" rgb="000000"/>
          </pm:border>
        </ext>
      </extLst>
    </border>
    <border>
      <left style="medium">
        <color rgb="FF000000"/>
      </left>
      <right style="none">
        <color rgb="FF000000"/>
      </right>
      <top style="none">
        <color rgb="FF000000"/>
      </top>
      <bottom style="medium">
        <color rgb="FF000000"/>
      </bottom>
      <extLst>
        <ext uri="smNativeData">
          <pm:border xmlns:pm="smNativeData" id="1637750954">
            <pm:line position="bottom" type="1" style="0" width="30" dist="20" width2="20" rgb="000000"/>
            <pm:line position="left" type="1" style="0" width="30" dist="20" width2="20" rgb="000000"/>
          </pm:border>
        </ext>
      </extLst>
    </border>
    <border>
      <left style="none">
        <color rgb="FF000000"/>
      </left>
      <right style="medium">
        <color rgb="FF000000"/>
      </right>
      <top style="none">
        <color rgb="FF000000"/>
      </top>
      <bottom style="medium">
        <color rgb="FF000000"/>
      </bottom>
      <extLst>
        <ext uri="smNativeData">
          <pm:border xmlns:pm="smNativeData" id="1637750954">
            <pm:line position="bottom" type="1" style="0" width="30" dist="20" width2="20" rgb="000000"/>
            <pm:line position="right" type="1" style="0" width="30" dist="20" width2="20" rgb="000000"/>
          </pm:border>
        </ext>
      </extLst>
    </border>
    <border>
      <left style="none">
        <color rgb="FF000000"/>
      </left>
      <right style="none">
        <color rgb="FF000000"/>
      </right>
      <top style="none">
        <color rgb="FF000000"/>
      </top>
      <bottom style="thin">
        <color rgb="FF000000"/>
      </bottom>
      <extLst>
        <ext uri="smNativeData">
          <pm:border xmlns:pm="smNativeData" id="1637750954">
            <pm:line position="bottom" type="1" style="0" width="20" dist="20" width2="20" rgb="000000"/>
          </pm:border>
        </ext>
      </extLst>
    </border>
    <border>
      <left style="thin">
        <color rgb="FF000000"/>
      </left>
      <right style="none">
        <color rgb="FF000000"/>
      </right>
      <top style="thin">
        <color rgb="FF000000"/>
      </top>
      <bottom style="thin">
        <color rgb="FF000000"/>
      </bottom>
      <extLst>
        <ext uri="smNativeData">
          <pm:border xmlns:pm="smNativeData" id="1637750954">
            <pm:line position="top" type="1" style="0" width="20" dist="20" width2="20" rgb="000000"/>
            <pm:line position="bottom" type="1" style="0" width="20" dist="20" width2="20" rgb="000000"/>
            <pm:line position="left" type="1" style="0" width="20" dist="20" width2="20" rgb="000000"/>
          </pm:border>
        </ext>
      </extLst>
    </border>
    <border>
      <left style="none">
        <color rgb="FF000000"/>
      </left>
      <right style="none">
        <color rgb="FF000000"/>
      </right>
      <top style="thin">
        <color rgb="FF000000"/>
      </top>
      <bottom style="thin">
        <color rgb="FF000000"/>
      </bottom>
      <extLst>
        <ext uri="smNativeData">
          <pm:border xmlns:pm="smNativeData" id="1637750954">
            <pm:line position="top" type="1" style="0" width="20" dist="20" width2="20" rgb="000000"/>
            <pm:line position="bottom" type="1" style="0" width="20" dist="20" width2="20" rgb="000000"/>
          </pm:border>
        </ext>
      </extLst>
    </border>
    <border>
      <left style="none">
        <color rgb="FF000000"/>
      </left>
      <right style="none">
        <color rgb="FF000000"/>
      </right>
      <top style="none">
        <color rgb="FF000000"/>
      </top>
      <bottom style="thin">
        <color rgb="FF000000"/>
      </bottom>
      <extLst>
        <ext uri="smNativeData">
          <pm:border xmlns:pm="smNativeData" id="1637750954">
            <pm:line position="bottom" type="1" style="0" width="20" dist="20" width2="20" rgb="000000"/>
          </pm:border>
        </ext>
      </extLst>
    </border>
    <border>
      <left style="thin">
        <color rgb="FF000000"/>
      </left>
      <right style="thin">
        <color rgb="FF000000"/>
      </right>
      <top style="thin">
        <color rgb="FF000000"/>
      </top>
      <bottom style="thin">
        <color rgb="FF000000"/>
      </bottom>
      <extLst>
        <ext uri="smNativeData">
          <pm:border xmlns:pm="smNativeData" id="1637750954">
            <pm:line position="top" type="1" style="0" width="20" dist="20" width2="20" rgb="000000"/>
            <pm:line position="bottom" type="1" style="0" width="2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thin">
        <color rgb="FF000000"/>
      </top>
      <bottom style="none">
        <color rgb="FF000000"/>
      </bottom>
      <extLst>
        <ext uri="smNativeData">
          <pm:border xmlns:pm="smNativeData" id="1637750954">
            <pm:line position="top" type="1" style="0" width="2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none">
        <color rgb="FF000000"/>
      </top>
      <bottom style="thin">
        <color rgb="FF000000"/>
      </bottom>
      <extLst>
        <ext uri="smNativeData">
          <pm:border xmlns:pm="smNativeData" id="1637750954">
            <pm:line position="bottom" type="1" style="0" width="20" dist="20" width2="20" rgb="000000"/>
            <pm:line position="left" type="1" style="0" width="20" dist="20" width2="20" rgb="000000"/>
            <pm:line position="right" type="1" style="0" width="20" dist="20" width2="20" rgb="000000"/>
          </pm:border>
        </ext>
      </extLst>
    </border>
    <border>
      <left style="none">
        <color rgb="FF000000"/>
      </left>
      <right style="thin">
        <color rgb="FF000000"/>
      </right>
      <top style="none">
        <color rgb="FF000000"/>
      </top>
      <bottom style="thin">
        <color rgb="FF000000"/>
      </bottom>
      <extLst>
        <ext uri="smNativeData">
          <pm:border xmlns:pm="smNativeData" id="1637750954">
            <pm:line position="bottom" type="1" style="0" width="20" dist="20" width2="20" rgb="000000"/>
            <pm:line position="right" type="1" style="0" width="20" dist="20" width2="20" rgb="000000"/>
          </pm:border>
        </ext>
      </extLst>
    </border>
    <border>
      <left style="none">
        <color rgb="FF000000"/>
      </left>
      <right style="none">
        <color rgb="FF000000"/>
      </right>
      <top style="none">
        <color rgb="FF000000"/>
      </top>
      <bottom style="medium">
        <color rgb="FF000000"/>
      </bottom>
      <extLst>
        <ext uri="smNativeData">
          <pm:border xmlns:pm="smNativeData" id="1637750954">
            <pm:line position="bottom" type="1" style="0" width="30" dist="20" width2="20" rgb="000000"/>
          </pm:border>
        </ext>
      </extLst>
    </border>
    <border>
      <left style="none">
        <color rgb="FF000000"/>
      </left>
      <right style="thin">
        <color rgb="FF000000"/>
      </right>
      <top style="none">
        <color rgb="FF000000"/>
      </top>
      <bottom style="medium">
        <color rgb="FF000000"/>
      </bottom>
      <extLst>
        <ext uri="smNativeData">
          <pm:border xmlns:pm="smNativeData" id="1637750954">
            <pm:line position="bottom" type="1" style="0" width="30" dist="20" width2="20" rgb="000000"/>
            <pm:line position="right" type="1" style="0" width="20" dist="20" width2="20" rgb="000000"/>
          </pm:border>
        </ext>
      </extLst>
    </border>
    <border>
      <left style="thin">
        <color rgb="FF000000"/>
      </left>
      <right style="thin">
        <color rgb="FF000000"/>
      </right>
      <top style="thin">
        <color rgb="FF000000"/>
      </top>
      <bottom style="medium">
        <color rgb="FF000000"/>
      </bottom>
      <extLst>
        <ext uri="smNativeData">
          <pm:border xmlns:pm="smNativeData" id="1637750954">
            <pm:line position="top" type="1" style="0" width="20" dist="20" width2="20" rgb="000000"/>
            <pm:line position="bottom" type="1" style="0" width="30" dist="20" width2="20" rgb="000000"/>
            <pm:line position="left" type="1" style="0" width="20" dist="20" width2="20" rgb="000000"/>
            <pm:line position="right" type="1" style="0" width="20" dist="20" width2="20" rgb="000000"/>
          </pm:border>
        </ext>
      </extLst>
    </border>
    <border>
      <left style="thin">
        <color rgb="FF000000"/>
      </left>
      <right style="none">
        <color rgb="FF000000"/>
      </right>
      <top style="thin">
        <color rgb="FF000000"/>
      </top>
      <bottom style="medium">
        <color rgb="FF000000"/>
      </bottom>
      <extLst>
        <ext uri="smNativeData">
          <pm:border xmlns:pm="smNativeData" id="1637750954">
            <pm:line position="top" type="1" style="0" width="20" dist="20" width2="20" rgb="000000"/>
            <pm:line position="bottom" type="1" style="0" width="30" dist="20" width2="20" rgb="000000"/>
            <pm:line position="left" type="1" style="0" width="20" dist="20" width2="20" rgb="000000"/>
          </pm:border>
        </ext>
      </extLst>
    </border>
    <border>
      <left style="none">
        <color rgb="FF000000"/>
      </left>
      <right style="none">
        <color rgb="FF000000"/>
      </right>
      <top style="thin">
        <color rgb="FF000000"/>
      </top>
      <bottom style="medium">
        <color rgb="FF000000"/>
      </bottom>
      <extLst>
        <ext uri="smNativeData">
          <pm:border xmlns:pm="smNativeData" id="1637750954">
            <pm:line position="top" type="1" style="0" width="20" dist="20" width2="20" rgb="000000"/>
            <pm:line position="bottom" type="1" style="0" width="30" dist="20" width2="20" rgb="000000"/>
          </pm:border>
        </ext>
      </extLst>
    </border>
    <border>
      <left style="none">
        <color rgb="FF000000"/>
      </left>
      <right style="thin">
        <color rgb="FF000000"/>
      </right>
      <top style="thin">
        <color rgb="FF000000"/>
      </top>
      <bottom style="thin">
        <color rgb="FF000000"/>
      </bottom>
      <extLst>
        <ext uri="smNativeData">
          <pm:border xmlns:pm="smNativeData" id="1637750954">
            <pm:line position="top" type="1" style="0" width="20" dist="20" width2="20" rgb="000000"/>
            <pm:line position="bottom" type="1" style="0" width="20" dist="20" width2="20" rgb="000000"/>
            <pm:line position="right" type="1" style="0" width="20" dist="20" width2="20" rgb="000000"/>
          </pm:border>
        </ext>
      </extLst>
    </border>
    <border>
      <left style="thin">
        <color rgb="FF000000"/>
      </left>
      <right style="none">
        <color rgb="FF000000"/>
      </right>
      <top style="none">
        <color rgb="FF000000"/>
      </top>
      <bottom style="medium">
        <color rgb="FF000000"/>
      </bottom>
      <extLst>
        <ext uri="smNativeData">
          <pm:border xmlns:pm="smNativeData" id="1637750954">
            <pm:line position="bottom" type="1" style="0" width="30" dist="20" width2="20" rgb="000000"/>
            <pm:line position="left" type="1" style="0" width="20" dist="20" width2="20" rgb="000000"/>
          </pm:border>
        </ext>
      </extLst>
    </border>
    <border>
      <left style="thin">
        <color rgb="FF000000"/>
      </left>
      <right style="thin">
        <color rgb="FF000000"/>
      </right>
      <top style="thin">
        <color rgb="FF000000"/>
      </top>
      <bottom style="thin">
        <color rgb="FF000000"/>
      </bottom>
      <extLst>
        <ext uri="smNativeData">
          <pm:border xmlns:pm="smNativeData" id="1637750954">
            <pm:line position="top" type="1" style="0" width="20" dist="20" width2="20" rgb="000000"/>
            <pm:line position="bottom" type="1" style="0" width="2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medium">
        <color rgb="FF000000"/>
      </top>
      <bottom style="thin">
        <color rgb="FF000000"/>
      </bottom>
      <extLst>
        <ext uri="smNativeData">
          <pm:border xmlns:pm="smNativeData" id="1637750954">
            <pm:line position="top" type="1" style="0" width="30" dist="20" width2="20" rgb="000000"/>
            <pm:line position="bottom" type="1" style="0" width="20" dist="20" width2="20" rgb="000000"/>
            <pm:line position="left" type="1" style="0" width="20" dist="20" width2="20" rgb="000000"/>
            <pm:line position="right" type="1" style="0" width="20" dist="20" width2="20" rgb="000000"/>
          </pm:border>
        </ext>
      </extLst>
    </border>
    <border>
      <left style="thin">
        <color rgb="FF000000"/>
      </left>
      <right style="none">
        <color rgb="FF000000"/>
      </right>
      <top style="none">
        <color rgb="FF000000"/>
      </top>
      <bottom style="thin">
        <color rgb="FF000000"/>
      </bottom>
      <extLst>
        <ext uri="smNativeData">
          <pm:border xmlns:pm="smNativeData" id="1637750954">
            <pm:line position="bottom" type="1" style="0" width="20" dist="20" width2="20" rgb="000000"/>
            <pm:line position="left" type="1" style="0" width="20" dist="20" width2="20" rgb="000000"/>
          </pm:border>
        </ext>
      </extLst>
    </border>
    <border>
      <left style="none">
        <color rgb="FF000000"/>
      </left>
      <right style="none">
        <color rgb="FF000000"/>
      </right>
      <top style="none">
        <color rgb="FF000000"/>
      </top>
      <bottom style="none">
        <color rgb="FF000000"/>
      </bottom>
      <extLst>
        <ext uri="smNativeData">
          <pm:border xmlns:pm="smNativeData" id="1637750954"/>
        </ext>
      </extLst>
    </border>
    <border>
      <left style="none">
        <color rgb="FF000000"/>
      </left>
      <right style="none">
        <color rgb="FF000000"/>
      </right>
      <top style="none">
        <color rgb="FF000000"/>
      </top>
      <bottom style="none">
        <color rgb="FF000000"/>
      </bottom>
      <extLst>
        <ext uri="smNativeData">
          <pm:border xmlns:pm="smNativeData" id="1637750954"/>
        </ext>
      </extLst>
    </border>
    <border>
      <left style="none">
        <color rgb="FF000000"/>
      </left>
      <right style="none">
        <color rgb="FF000000"/>
      </right>
      <top style="none">
        <color rgb="FF000000"/>
      </top>
      <bottom style="none">
        <color rgb="FF000000"/>
      </bottom>
      <extLst>
        <ext uri="smNativeData">
          <pm:border xmlns:pm="smNativeData" id="1637750954"/>
        </ext>
      </extLst>
    </border>
    <border>
      <left style="thin">
        <color rgb="FF000000"/>
      </left>
      <right style="none">
        <color rgb="FF000000"/>
      </right>
      <top style="none">
        <color rgb="FF000000"/>
      </top>
      <bottom style="none">
        <color rgb="FF000000"/>
      </bottom>
      <extLst>
        <ext uri="smNativeData">
          <pm:border xmlns:pm="smNativeData" id="1637750954">
            <pm:line position="left" type="1" style="0" width="20" dist="20" width2="20" rgb="000000"/>
          </pm:border>
        </ext>
      </extLst>
    </border>
  </borders>
  <cellStyleXfs count="4">
    <xf numFmtId="0" fontId="0" fillId="0" borderId="0" applyNumberFormat="0" applyFont="0" applyFill="0" applyBorder="0" applyAlignment="0" applyProtection="0">
      <alignment vertical="top"/>
    </xf>
    <xf numFmtId="0" fontId="0" fillId="0" borderId="0" applyNumberFormat="0" applyFont="0" applyFill="0" applyBorder="0" applyAlignment="0" applyProtection="0">
      <alignment vertical="top"/>
    </xf>
    <xf numFmtId="164" fontId="0" fillId="0" borderId="0" applyNumberFormat="1" applyFont="0" applyFill="0" applyBorder="0" applyAlignment="0" applyProtection="0"/>
    <xf numFmtId="0" fontId="0" fillId="0" borderId="0" applyNumberFormat="0" applyFont="1" applyFill="0" applyBorder="0" applyAlignment="0" applyProtection="0"/>
  </cellStyleXfs>
  <cellXfs count="402">
    <xf numFmtId="0" fontId="0" fillId="0" borderId="0" xfId="0">
      <alignment vertical="top"/>
    </xf>
    <xf numFmtId="0" fontId="0" fillId="0" borderId="0" xfId="1">
      <alignment vertical="top"/>
    </xf>
    <xf numFmtId="164" fontId="0" fillId="0" borderId="0" xfId="2"/>
    <xf numFmtId="0" fontId="0" fillId="0" borderId="0" xfId="3"/>
    <xf numFmtId="0" fontId="3" fillId="2" borderId="1" xfId="0" applyFont="1" applyFill="1" applyAlignment="1">
      <alignment vertical="bottom"/>
    </xf>
    <xf numFmtId="4" fontId="0" fillId="2" borderId="1" xfId="0" applyNumberFormat="1" applyFill="1" applyAlignment="1">
      <alignment vertical="bottom"/>
    </xf>
    <xf numFmtId="0" fontId="0" fillId="2" borderId="1" xfId="0" applyFill="1" applyAlignment="1">
      <alignment vertical="bottom"/>
    </xf>
    <xf numFmtId="4" fontId="3" fillId="2" borderId="1" xfId="0" applyNumberFormat="1" applyFont="1" applyFill="1" applyAlignment="1">
      <alignment vertical="bottom"/>
    </xf>
    <xf numFmtId="0" fontId="5" fillId="2" borderId="1" xfId="0" applyFont="1" applyFill="1" applyAlignment="1">
      <alignment vertical="bottom"/>
    </xf>
    <xf numFmtId="0" fontId="6" fillId="2" borderId="1" xfId="0" applyFont="1" applyFill="1" applyAlignment="1">
      <alignment vertical="bottom"/>
    </xf>
    <xf numFmtId="0" fontId="7" fillId="2" borderId="1" xfId="0" applyFont="1" applyFill="1" applyAlignment="1">
      <alignment vertical="bottom"/>
    </xf>
    <xf numFmtId="0" fontId="8" fillId="3" borderId="2" xfId="0" applyFont="1" applyFill="1" applyBorder="1" applyAlignment="1">
      <alignment vertical="bottom"/>
    </xf>
    <xf numFmtId="0" fontId="8" fillId="4" borderId="3" xfId="0" applyFont="1" applyFill="1" applyBorder="1" applyAlignment="1">
      <alignment vertical="bottom"/>
    </xf>
    <xf numFmtId="0" fontId="8" fillId="2" borderId="1" xfId="0" applyFont="1" applyFill="1" applyAlignment="1">
      <alignment vertical="bottom"/>
    </xf>
    <xf numFmtId="0" fontId="8" fillId="5" borderId="4" xfId="0" applyFont="1" applyFill="1" applyBorder="1" applyAlignment="1">
      <alignment vertical="bottom"/>
    </xf>
    <xf numFmtId="0" fontId="8" fillId="6" borderId="5" xfId="0" applyFont="1" applyFill="1" applyBorder="1" applyAlignment="1">
      <alignment vertical="bottom"/>
    </xf>
    <xf numFmtId="0" fontId="9" fillId="5" borderId="4" xfId="0" applyFont="1" applyFill="1" applyBorder="1" applyAlignment="1">
      <alignment vertical="bottom"/>
    </xf>
    <xf numFmtId="0" fontId="9" fillId="6" borderId="5" xfId="0" applyFont="1" applyFill="1" applyBorder="1" applyAlignment="1">
      <alignment vertical="bottom"/>
    </xf>
    <xf numFmtId="0" fontId="0" fillId="2" borderId="1" xfId="0" applyFill="1" applyAlignment="1">
      <alignment horizontal="right" vertical="bottom"/>
    </xf>
    <xf numFmtId="4" fontId="0" fillId="7" borderId="6" xfId="0" applyNumberFormat="1" applyFill="1" applyBorder="1" applyAlignment="1">
      <alignment vertical="bottom"/>
    </xf>
    <xf numFmtId="0" fontId="1" fillId="2" borderId="1" xfId="0" applyFont="1" applyFill="1" applyAlignment="1">
      <alignment horizontal="right" vertical="bottom"/>
    </xf>
    <xf numFmtId="0" fontId="10" fillId="2" borderId="1" xfId="0" applyFont="1" applyFill="1" applyAlignment="1">
      <alignment vertical="bottom"/>
    </xf>
    <xf numFmtId="4" fontId="10" fillId="2" borderId="1" xfId="0" applyNumberFormat="1" applyFont="1" applyFill="1" applyAlignment="1">
      <alignment vertical="bottom"/>
    </xf>
    <xf numFmtId="0" fontId="10" fillId="2" borderId="1" xfId="0" applyFont="1" applyFill="1" applyAlignment="1">
      <alignment horizontal="right" vertical="bottom"/>
    </xf>
    <xf numFmtId="0" fontId="7" fillId="8" borderId="7" xfId="0" applyFont="1" applyFill="1" applyBorder="1" applyAlignment="1">
      <alignment vertical="bottom"/>
    </xf>
    <xf numFmtId="0" fontId="0" fillId="9" borderId="8" xfId="0" applyFill="1" applyBorder="1" applyAlignment="1">
      <alignment vertical="bottom"/>
    </xf>
    <xf numFmtId="4" fontId="7" fillId="9" borderId="8" xfId="0" applyNumberFormat="1" applyFont="1" applyFill="1" applyBorder="1" applyAlignment="1">
      <alignment horizontal="right" vertical="bottom"/>
    </xf>
    <xf numFmtId="4" fontId="11" fillId="9" borderId="8" xfId="0" applyNumberFormat="1" applyFont="1" applyFill="1" applyBorder="1" applyAlignment="1">
      <alignment vertical="bottom"/>
    </xf>
    <xf numFmtId="4" fontId="7" fillId="2" borderId="1" xfId="0" applyNumberFormat="1" applyFont="1" applyFill="1" applyAlignment="1">
      <alignment horizontal="right" vertical="bottom"/>
    </xf>
    <xf numFmtId="4" fontId="11" fillId="2" borderId="1" xfId="0" applyNumberFormat="1" applyFont="1" applyFill="1" applyAlignment="1">
      <alignment vertical="bottom"/>
    </xf>
    <xf numFmtId="2" fontId="0" fillId="2" borderId="1" xfId="0" applyNumberFormat="1" applyFill="1" applyAlignment="1">
      <alignment vertical="bottom"/>
    </xf>
    <xf numFmtId="4" fontId="0" fillId="2" borderId="1" xfId="0" applyNumberFormat="1" applyFill="1" applyAlignment="1">
      <alignment horizontal="right" vertical="bottom"/>
    </xf>
    <xf numFmtId="0" fontId="0" fillId="2" borderId="1" xfId="0" applyFill="1" applyAlignment="1">
      <alignment horizontal="left" vertical="bottom"/>
    </xf>
    <xf numFmtId="0" fontId="12" fillId="2" borderId="1" xfId="0" applyFont="1" applyFill="1" applyAlignment="1">
      <alignment vertical="bottom"/>
    </xf>
    <xf numFmtId="0" fontId="11" fillId="2" borderId="1" xfId="0" applyFont="1" applyFill="1" applyAlignment="1">
      <alignment vertical="bottom"/>
    </xf>
    <xf numFmtId="0" fontId="10" fillId="2" borderId="1" xfId="0" applyFont="1" applyFill="1" applyAlignment="1">
      <alignment vertical="top" wrapText="1"/>
    </xf>
    <xf numFmtId="0" fontId="0" fillId="2" borderId="1" xfId="0" applyFill="1" applyAlignment="1">
      <alignment vertical="center" wrapText="1"/>
    </xf>
    <xf numFmtId="0" fontId="0" fillId="2" borderId="1" xfId="0" applyFill="1" applyAlignment="1">
      <alignment vertical="bottom" wrapText="1"/>
    </xf>
    <xf numFmtId="0" fontId="7" fillId="2" borderId="1" xfId="0" applyFont="1" applyFill="1" applyAlignment="1">
      <alignment horizontal="left" vertical="bottom"/>
    </xf>
    <xf numFmtId="4" fontId="0" fillId="0" borderId="9" xfId="0" applyNumberFormat="1" applyBorder="1" applyAlignment="1">
      <alignment vertical="bottom"/>
    </xf>
    <xf numFmtId="0" fontId="0" fillId="2" borderId="1" xfId="0" applyFill="1" applyAlignment="1">
      <alignment horizontal="left" vertical="top" wrapText="1"/>
    </xf>
    <xf numFmtId="0" fontId="13" fillId="2" borderId="1" xfId="0" applyFont="1" applyFill="1" applyAlignment="1">
      <alignment vertical="bottom"/>
    </xf>
    <xf numFmtId="0" fontId="0" fillId="2" borderId="1" xfId="0" applyFill="1" applyAlignment="1">
      <alignment horizontal="left" vertical="bottom" wrapText="1"/>
    </xf>
    <xf numFmtId="4" fontId="12" fillId="2" borderId="1" xfId="0" applyNumberFormat="1" applyFont="1" applyFill="1" applyAlignment="1">
      <alignment horizontal="right" vertical="bottom"/>
    </xf>
    <xf numFmtId="0" fontId="13" fillId="8" borderId="7" xfId="0" applyFont="1" applyFill="1" applyBorder="1" applyAlignment="1">
      <alignment vertical="bottom"/>
    </xf>
    <xf numFmtId="0" fontId="4" fillId="2" borderId="1" xfId="0" applyFont="1" applyFill="1" applyAlignment="1">
      <alignment vertical="bottom"/>
    </xf>
    <xf numFmtId="0" fontId="14" fillId="2" borderId="1" xfId="0" applyFont="1" applyFill="1" applyAlignment="1">
      <alignment vertical="bottom"/>
    </xf>
    <xf numFmtId="4" fontId="7" fillId="11" borderId="10" xfId="0" applyNumberFormat="1" applyFont="1" applyFill="1" applyBorder="1" applyAlignment="1">
      <alignment vertical="bottom"/>
    </xf>
    <xf numFmtId="4" fontId="7" fillId="2" borderId="1" xfId="0" applyNumberFormat="1" applyFont="1" applyFill="1" applyAlignment="1">
      <alignment vertical="bottom"/>
    </xf>
    <xf numFmtId="0" fontId="4" fillId="8" borderId="7" xfId="0" applyFont="1" applyFill="1" applyBorder="1" applyAlignment="1">
      <alignment vertical="bottom"/>
    </xf>
    <xf numFmtId="2" fontId="3" fillId="2" borderId="1" xfId="0" applyNumberFormat="1" applyFont="1" applyFill="1" applyAlignment="1">
      <alignment vertical="bottom"/>
    </xf>
    <xf numFmtId="0" fontId="0" fillId="2" borderId="1" xfId="0" applyFill="1" applyAlignment="1">
      <alignment vertical="center"/>
    </xf>
    <xf numFmtId="0" fontId="0" fillId="2" borderId="1" xfId="0" applyFill="1" applyAlignment="1">
      <alignment vertical="top" wrapText="1"/>
    </xf>
    <xf numFmtId="4" fontId="0" fillId="2" borderId="1" xfId="0" applyNumberFormat="1" applyFill="1">
      <alignment vertical="top"/>
    </xf>
    <xf numFmtId="0" fontId="0" fillId="2" borderId="1" xfId="0" applyFill="1" applyAlignment="1">
      <alignment horizontal="justify" vertical="top" wrapText="1"/>
    </xf>
    <xf numFmtId="0" fontId="0" fillId="2" borderId="1" xfId="1" applyFill="1" applyAlignment="1" applyProtection="1">
      <alignment horizontal="left" vertical="top" wrapText="1"/>
      <protection locked="0" hidden="0"/>
    </xf>
    <xf numFmtId="0" fontId="0" fillId="2" borderId="1" xfId="1" applyFill="1" applyAlignment="1">
      <alignment vertical="bottom"/>
    </xf>
    <xf numFmtId="0" fontId="11" fillId="2" borderId="1" xfId="1" applyFont="1" applyFill="1" applyAlignment="1">
      <alignment vertical="bottom"/>
    </xf>
    <xf numFmtId="0" fontId="7" fillId="2" borderId="1" xfId="1" applyFont="1" applyFill="1" applyAlignment="1">
      <alignment vertical="bottom"/>
    </xf>
    <xf numFmtId="0" fontId="7" fillId="2" borderId="1" xfId="1" applyFont="1" applyFill="1">
      <alignment vertical="top"/>
    </xf>
    <xf numFmtId="49" fontId="7" fillId="2" borderId="1" xfId="1" applyNumberFormat="1" applyFont="1" applyFill="1" applyAlignment="1">
      <alignment vertical="bottom"/>
    </xf>
    <xf numFmtId="0" fontId="7" fillId="2" borderId="1" xfId="1" applyFont="1" applyFill="1" applyAlignment="1">
      <alignment horizontal="left" vertical="bottom"/>
    </xf>
    <xf numFmtId="0" fontId="3" fillId="2" borderId="1" xfId="0" applyFont="1" applyFill="1" applyAlignment="1">
      <alignment vertical="top" wrapText="1"/>
    </xf>
    <xf numFmtId="0" fontId="3" fillId="2" borderId="1" xfId="0" applyFont="1" applyFill="1" applyAlignment="1">
      <alignment horizontal="center" vertical="bottom"/>
    </xf>
    <xf numFmtId="0" fontId="3" fillId="2" borderId="1" xfId="0" applyFont="1" applyFill="1" applyAlignment="1">
      <alignment vertical="bottom"/>
    </xf>
    <xf numFmtId="2" fontId="16" fillId="2" borderId="1" xfId="3" applyNumberFormat="1" applyFont="1" applyFill="1" applyAlignment="1">
      <alignment horizontal="left" vertical="center"/>
    </xf>
    <xf numFmtId="0" fontId="16" fillId="2" borderId="1" xfId="3" applyFont="1" applyFill="1" applyAlignment="1">
      <alignment horizontal="center" vertical="center"/>
    </xf>
    <xf numFmtId="4" fontId="0" fillId="2" borderId="1" xfId="0" applyNumberFormat="1" applyFill="1" applyAlignment="1">
      <alignment vertical="bottom"/>
    </xf>
    <xf numFmtId="0" fontId="4" fillId="12" borderId="11" xfId="0" applyFont="1" applyFill="1" applyBorder="1" applyAlignment="1">
      <alignment horizontal="left" vertical="bottom"/>
    </xf>
    <xf numFmtId="0" fontId="4" fillId="13" borderId="12" xfId="0" applyFont="1" applyFill="1" applyBorder="1" applyAlignment="1">
      <alignment horizontal="left" vertical="bottom"/>
    </xf>
    <xf numFmtId="0" fontId="4" fillId="2" borderId="1" xfId="0" applyFont="1" applyFill="1" applyAlignment="1">
      <alignment vertical="bottom"/>
    </xf>
    <xf numFmtId="0" fontId="0" fillId="2" borderId="1" xfId="0" applyFill="1" applyAlignment="1">
      <alignment vertical="bottom"/>
    </xf>
    <xf numFmtId="4" fontId="7" fillId="2" borderId="1" xfId="0" applyNumberFormat="1" applyFont="1" applyFill="1" applyAlignment="1">
      <alignment vertical="bottom"/>
    </xf>
    <xf numFmtId="0" fontId="4" fillId="12" borderId="11" xfId="0" applyFont="1" applyFill="1" applyBorder="1" applyAlignment="1">
      <alignment vertical="bottom"/>
    </xf>
    <xf numFmtId="0" fontId="4" fillId="13" borderId="12" xfId="0" applyFont="1" applyFill="1" applyBorder="1" applyAlignment="1">
      <alignment vertical="bottom"/>
    </xf>
    <xf numFmtId="4" fontId="17" fillId="2" borderId="1" xfId="0" applyNumberFormat="1" applyFont="1" applyFill="1" applyAlignment="1">
      <alignment vertical="bottom"/>
    </xf>
    <xf numFmtId="0" fontId="18" fillId="2" borderId="1" xfId="0" applyFont="1" applyFill="1">
      <alignment vertical="top"/>
    </xf>
    <xf numFmtId="0" fontId="18" fillId="2" borderId="1" xfId="0" applyFont="1" applyFill="1" applyAlignment="1">
      <alignment horizontal="center" vertical="top"/>
    </xf>
    <xf numFmtId="0" fontId="19" fillId="2" borderId="1" xfId="0" applyFont="1" applyFill="1" applyAlignment="1">
      <alignment horizontal="center" vertical="top"/>
    </xf>
    <xf numFmtId="0" fontId="19" fillId="2" borderId="1" xfId="0" applyFont="1" applyFill="1" applyAlignment="1">
      <alignment vertical="bottom"/>
    </xf>
    <xf numFmtId="0" fontId="8" fillId="2" borderId="1" xfId="0" applyFont="1" applyFill="1" applyAlignment="1">
      <alignment horizontal="center" vertical="bottom"/>
    </xf>
    <xf numFmtId="0" fontId="0" fillId="2" borderId="1" xfId="0" applyFill="1" applyAlignment="1">
      <alignment horizontal="right" vertical="bottom" wrapText="1"/>
    </xf>
    <xf numFmtId="4" fontId="0" fillId="7" borderId="6" xfId="0" applyNumberFormat="1" applyFill="1" applyBorder="1" applyAlignment="1">
      <alignment vertical="center"/>
    </xf>
    <xf numFmtId="4" fontId="0" fillId="2" borderId="1" xfId="0" applyNumberFormat="1" applyFill="1" applyAlignment="1">
      <alignment vertical="center"/>
    </xf>
    <xf numFmtId="0" fontId="8" fillId="2" borderId="1" xfId="0" applyFont="1" applyFill="1" applyAlignment="1">
      <alignment vertical="center"/>
    </xf>
    <xf numFmtId="0" fontId="8" fillId="2" borderId="1" xfId="0" applyFont="1" applyFill="1" applyAlignment="1">
      <alignment horizontal="center" vertical="center"/>
    </xf>
    <xf numFmtId="0" fontId="0" fillId="0" borderId="0" xfId="0" applyAlignment="1">
      <alignment horizontal="center" vertical="top"/>
    </xf>
    <xf numFmtId="0" fontId="20" fillId="2" borderId="1" xfId="0" applyFont="1" applyFill="1" applyAlignment="1">
      <alignment vertical="bottom"/>
    </xf>
    <xf numFmtId="4" fontId="20" fillId="2" borderId="1" xfId="0" applyNumberFormat="1" applyFont="1" applyFill="1" applyAlignment="1">
      <alignment horizontal="right" vertical="bottom"/>
    </xf>
    <xf numFmtId="0" fontId="21" fillId="2" borderId="1" xfId="0" applyFont="1" applyFill="1" applyAlignment="1">
      <alignment vertical="bottom"/>
    </xf>
    <xf numFmtId="0" fontId="21" fillId="2" borderId="1" xfId="0" applyFont="1" applyFill="1" applyAlignment="1">
      <alignment horizontal="center" vertical="bottom"/>
    </xf>
    <xf numFmtId="0" fontId="17" fillId="0" borderId="0" xfId="0" applyFont="1" applyAlignment="1">
      <alignment horizontal="center" vertical="top"/>
    </xf>
    <xf numFmtId="0" fontId="22" fillId="2" borderId="1" xfId="0" applyFont="1" applyFill="1" applyAlignment="1">
      <alignment vertical="bottom"/>
    </xf>
    <xf numFmtId="4" fontId="22" fillId="2" borderId="1" xfId="0" applyNumberFormat="1" applyFont="1" applyFill="1" applyAlignment="1">
      <alignment vertical="bottom"/>
    </xf>
    <xf numFmtId="0" fontId="23" fillId="2" borderId="1" xfId="0" applyFont="1" applyFill="1" applyAlignment="1">
      <alignment vertical="bottom"/>
    </xf>
    <xf numFmtId="0" fontId="23" fillId="2" borderId="1" xfId="0" applyFont="1" applyFill="1" applyAlignment="1">
      <alignment horizontal="center" vertical="bottom"/>
    </xf>
    <xf numFmtId="0" fontId="0" fillId="2" borderId="1" xfId="1" applyFill="1" applyAlignment="1" applyProtection="1">
      <alignment horizontal="left" vertical="top" wrapText="1"/>
      <protection locked="0" hidden="0"/>
    </xf>
    <xf numFmtId="0" fontId="0" fillId="2" borderId="1" xfId="0" applyFill="1" applyAlignment="1">
      <alignment horizontal="right" vertical="center" wrapText="1"/>
    </xf>
    <xf numFmtId="0" fontId="1" fillId="2" borderId="1" xfId="0" applyFont="1" applyFill="1" applyAlignment="1">
      <alignment horizontal="right" vertical="bottom" wrapText="1"/>
    </xf>
    <xf numFmtId="0" fontId="0" fillId="2" borderId="1" xfId="0" applyFill="1" applyAlignment="1">
      <alignment horizontal="left" vertical="center"/>
    </xf>
    <xf numFmtId="0" fontId="0" fillId="2" borderId="1" xfId="0" applyFill="1" applyAlignment="1">
      <alignment horizontal="right" vertical="center"/>
    </xf>
    <xf numFmtId="4" fontId="0" fillId="2" borderId="1" xfId="0" applyNumberFormat="1" applyFill="1" applyAlignment="1">
      <alignment horizontal="right" vertical="center"/>
    </xf>
    <xf numFmtId="0" fontId="0" fillId="2" borderId="1" xfId="1" applyFill="1" applyAlignment="1">
      <alignment horizontal="right" vertical="bottom"/>
    </xf>
    <xf numFmtId="4" fontId="0" fillId="2" borderId="1" xfId="1" applyNumberFormat="1" applyFill="1" applyAlignment="1">
      <alignment horizontal="right" vertical="bottom"/>
    </xf>
    <xf numFmtId="0" fontId="0" fillId="2" borderId="1" xfId="1" applyFill="1">
      <alignment vertical="top"/>
    </xf>
    <xf numFmtId="4" fontId="0" fillId="2" borderId="1" xfId="1" applyNumberFormat="1" applyFill="1" applyAlignment="1">
      <alignment vertical="bottom"/>
    </xf>
    <xf numFmtId="0" fontId="3" fillId="2" borderId="1" xfId="0" applyFont="1" applyFill="1">
      <alignment vertical="top"/>
    </xf>
    <xf numFmtId="0" fontId="3" fillId="2" borderId="1" xfId="0" applyFont="1" applyFill="1" applyAlignment="1">
      <alignment horizontal="center" vertical="top"/>
    </xf>
    <xf numFmtId="0" fontId="0" fillId="2" borderId="1" xfId="0" applyFill="1" applyAlignment="1">
      <alignment horizontal="right" vertical="top" wrapText="1"/>
    </xf>
    <xf numFmtId="0" fontId="10" fillId="2" borderId="1" xfId="0" applyFont="1" applyFill="1" applyAlignment="1">
      <alignment horizontal="left" vertical="top" wrapText="1"/>
    </xf>
    <xf numFmtId="0" fontId="0" fillId="7" borderId="6" xfId="0" applyFill="1" applyBorder="1" applyAlignment="1">
      <alignment horizontal="right" vertical="bottom" wrapText="1"/>
    </xf>
    <xf numFmtId="0" fontId="12" fillId="2" borderId="1" xfId="0" applyFont="1" applyFill="1" applyAlignment="1">
      <alignment horizontal="left" vertical="top" wrapText="1"/>
    </xf>
    <xf numFmtId="49" fontId="0" fillId="2" borderId="1" xfId="0" applyNumberFormat="1" applyFill="1" applyAlignment="1">
      <alignment horizontal="justify" vertical="center" wrapText="1"/>
    </xf>
    <xf numFmtId="4" fontId="0" fillId="2" borderId="1" xfId="2" applyNumberFormat="1" applyFill="1" applyAlignment="1">
      <alignment horizontal="right"/>
    </xf>
    <xf numFmtId="49" fontId="0" fillId="2" borderId="1" xfId="0" applyNumberFormat="1" applyFill="1" applyAlignment="1">
      <alignment horizontal="justify" vertical="top" wrapText="1"/>
    </xf>
    <xf numFmtId="4" fontId="0" fillId="7" borderId="6" xfId="2" applyNumberFormat="1" applyFill="1" applyBorder="1" applyAlignment="1">
      <alignment horizontal="right"/>
    </xf>
    <xf numFmtId="4" fontId="0" fillId="0" borderId="0" xfId="0" applyNumberFormat="1" applyAlignment="1">
      <alignment vertical="bottom"/>
    </xf>
    <xf numFmtId="4" fontId="10" fillId="2" borderId="1" xfId="0" applyNumberFormat="1" applyFont="1" applyFill="1">
      <alignment vertical="top"/>
    </xf>
    <xf numFmtId="0" fontId="4" fillId="7" borderId="6" xfId="0" applyFont="1" applyFill="1" applyBorder="1" applyAlignment="1">
      <alignment vertical="bottom"/>
    </xf>
    <xf numFmtId="4" fontId="0" fillId="14" borderId="13" xfId="0" applyNumberFormat="1" applyFill="1" applyBorder="1" applyAlignment="1">
      <alignment vertical="bottom"/>
    </xf>
    <xf numFmtId="0" fontId="4" fillId="15" borderId="14" xfId="0" applyFont="1" applyFill="1" applyBorder="1" applyAlignment="1">
      <alignment vertical="bottom"/>
    </xf>
    <xf numFmtId="4" fontId="0" fillId="16" borderId="15" xfId="0" applyNumberFormat="1" applyFill="1" applyBorder="1" applyAlignment="1">
      <alignment vertical="bottom"/>
    </xf>
    <xf numFmtId="4" fontId="7" fillId="17" borderId="16" xfId="0" applyNumberFormat="1" applyFont="1" applyFill="1" applyBorder="1" applyAlignment="1">
      <alignment vertical="bottom"/>
    </xf>
    <xf numFmtId="0" fontId="4" fillId="18" borderId="17" xfId="0" applyFont="1" applyFill="1" applyBorder="1" applyAlignment="1">
      <alignment vertical="bottom"/>
    </xf>
    <xf numFmtId="0" fontId="0" fillId="19" borderId="18" xfId="0" applyFill="1" applyBorder="1" applyAlignment="1">
      <alignment vertical="bottom"/>
    </xf>
    <xf numFmtId="4" fontId="17" fillId="7" borderId="6" xfId="0" applyNumberFormat="1" applyFont="1" applyFill="1" applyBorder="1" applyAlignment="1">
      <alignment vertical="bottom"/>
    </xf>
    <xf numFmtId="0" fontId="0" fillId="2" borderId="1" xfId="1" applyFill="1" applyAlignment="1">
      <alignment horizontal="left" vertical="top" wrapText="1"/>
    </xf>
    <xf numFmtId="0" fontId="0" fillId="2" borderId="1" xfId="1" applyFill="1">
      <alignment vertical="top"/>
    </xf>
    <xf numFmtId="0" fontId="0" fillId="2" borderId="1" xfId="0" applyFill="1" applyAlignment="1">
      <alignment horizontal="right" vertical="top"/>
    </xf>
    <xf numFmtId="0" fontId="0" fillId="7" borderId="6" xfId="0" applyFill="1" applyBorder="1" applyAlignment="1">
      <alignment horizontal="right" vertical="top"/>
    </xf>
    <xf numFmtId="4" fontId="12" fillId="2" borderId="1" xfId="0" applyNumberFormat="1" applyFont="1" applyFill="1" applyAlignment="1">
      <alignment horizontal="right" vertical="bottom"/>
    </xf>
    <xf numFmtId="0" fontId="0" fillId="2" borderId="1" xfId="0" applyFill="1" applyAlignment="1">
      <alignment horizontal="justify" vertical="bottom"/>
    </xf>
    <xf numFmtId="4" fontId="0" fillId="2" borderId="1" xfId="0" applyNumberFormat="1" applyFill="1" applyAlignment="1">
      <alignment horizontal="right" vertical="bottom"/>
    </xf>
    <xf numFmtId="4" fontId="0" fillId="2" borderId="1" xfId="0" applyNumberFormat="1" applyFill="1" applyAlignment="1">
      <alignment horizontal="right" vertical="bottom"/>
    </xf>
    <xf numFmtId="0" fontId="0" fillId="2" borderId="1" xfId="0" applyFill="1" applyAlignment="1">
      <alignment vertical="bottom"/>
    </xf>
    <xf numFmtId="0" fontId="0" fillId="2" borderId="1" xfId="0" applyFill="1" applyAlignment="1">
      <alignment horizontal="justify" vertical="bottom"/>
    </xf>
    <xf numFmtId="4" fontId="0" fillId="2" borderId="1" xfId="0" applyNumberFormat="1" applyFill="1" applyAlignment="1">
      <alignment horizontal="justify" vertical="bottom" wrapText="1"/>
    </xf>
    <xf numFmtId="4" fontId="0" fillId="2" borderId="1" xfId="0" applyNumberFormat="1" applyFill="1" applyAlignment="1">
      <alignment horizontal="right" vertical="bottom"/>
    </xf>
    <xf numFmtId="4" fontId="0" fillId="2" borderId="1" xfId="0" applyNumberFormat="1" applyFill="1" applyAlignment="1">
      <alignment vertical="bottom"/>
    </xf>
    <xf numFmtId="0" fontId="12" fillId="2" borderId="1" xfId="0" applyFont="1" applyFill="1" applyAlignment="1">
      <alignment horizontal="justify" vertical="bottom"/>
    </xf>
    <xf numFmtId="4" fontId="0" fillId="2" borderId="1" xfId="0" applyNumberFormat="1" applyFill="1" applyAlignment="1">
      <alignment horizontal="justify" vertical="bottom"/>
    </xf>
    <xf numFmtId="4" fontId="0" fillId="7" borderId="6" xfId="0" applyNumberFormat="1" applyFill="1" applyBorder="1" applyAlignment="1">
      <alignment horizontal="right" vertical="bottom"/>
    </xf>
    <xf numFmtId="0" fontId="0" fillId="2" borderId="1" xfId="0" applyFill="1" applyAlignment="1">
      <alignment horizontal="justify" vertical="bottom"/>
    </xf>
    <xf numFmtId="4" fontId="0" fillId="7" borderId="6" xfId="0" applyNumberFormat="1" applyFill="1" applyBorder="1" applyAlignment="1">
      <alignment horizontal="right" vertical="bottom"/>
    </xf>
    <xf numFmtId="4" fontId="0" fillId="2" borderId="1" xfId="0" applyNumberFormat="1" applyFill="1" applyAlignment="1">
      <alignment horizontal="justify" vertical="bottom" wrapText="1"/>
    </xf>
    <xf numFmtId="4" fontId="12" fillId="9" borderId="8" xfId="0" applyNumberFormat="1" applyFont="1" applyFill="1" applyBorder="1" applyAlignment="1">
      <alignment horizontal="right" vertical="bottom"/>
    </xf>
    <xf numFmtId="0" fontId="0" fillId="15" borderId="14" xfId="0" applyFill="1" applyBorder="1" applyAlignment="1">
      <alignment vertical="bottom"/>
    </xf>
    <xf numFmtId="0" fontId="0" fillId="2" borderId="1" xfId="0" applyFill="1" applyAlignment="1">
      <alignment horizontal="right" vertical="top"/>
    </xf>
    <xf numFmtId="0" fontId="0" fillId="2" borderId="1" xfId="0" applyFill="1" applyAlignment="1">
      <alignment vertical="bottom"/>
    </xf>
    <xf numFmtId="4" fontId="12" fillId="2" borderId="1" xfId="0" applyNumberFormat="1" applyFont="1" applyFill="1" applyAlignment="1">
      <alignment horizontal="center" vertical="bottom"/>
    </xf>
    <xf numFmtId="0" fontId="7" fillId="2" borderId="1" xfId="0" applyFont="1" applyFill="1" applyAlignment="1">
      <alignment vertical="top" wrapText="1"/>
    </xf>
    <xf numFmtId="49" fontId="4" fillId="9" borderId="8" xfId="0" applyNumberFormat="1" applyFont="1" applyFill="1" applyBorder="1" applyAlignment="1">
      <alignment vertical="center" wrapText="1"/>
    </xf>
    <xf numFmtId="0" fontId="12" fillId="20" borderId="19" xfId="0" applyFont="1" applyFill="1" applyBorder="1" applyAlignment="1">
      <alignment vertical="center"/>
    </xf>
    <xf numFmtId="0" fontId="4" fillId="9" borderId="8" xfId="0" applyFont="1" applyFill="1" applyBorder="1" applyAlignment="1">
      <alignment vertical="bottom"/>
    </xf>
    <xf numFmtId="0" fontId="12" fillId="9" borderId="8" xfId="0" applyFont="1" applyFill="1" applyBorder="1" applyAlignment="1">
      <alignment vertical="center"/>
    </xf>
    <xf numFmtId="0" fontId="4" fillId="21" borderId="20" xfId="0" applyFont="1" applyFill="1" applyBorder="1" applyAlignment="1">
      <alignment vertical="bottom"/>
    </xf>
    <xf numFmtId="0" fontId="5" fillId="22" borderId="21" xfId="0" applyFont="1" applyFill="1" applyBorder="1" applyAlignment="1">
      <alignment vertical="center"/>
    </xf>
    <xf numFmtId="0" fontId="0" fillId="7" borderId="6" xfId="0" applyFill="1" applyBorder="1" applyAlignment="1">
      <alignment vertical="bottom"/>
    </xf>
    <xf numFmtId="0" fontId="5" fillId="22" borderId="21" xfId="0" applyFont="1" applyFill="1" applyBorder="1" applyAlignment="1">
      <alignment vertical="bottom"/>
    </xf>
    <xf numFmtId="4" fontId="3" fillId="2" borderId="1" xfId="0" applyNumberFormat="1" applyFont="1" applyFill="1" applyAlignment="1">
      <alignment horizontal="right" vertical="bottom"/>
    </xf>
    <xf numFmtId="4" fontId="0" fillId="2" borderId="1" xfId="0" applyNumberFormat="1" applyFill="1" applyAlignment="1">
      <alignment horizontal="right" vertical="top"/>
    </xf>
    <xf numFmtId="4" fontId="10" fillId="2" borderId="1" xfId="0" applyNumberFormat="1" applyFont="1" applyFill="1" applyAlignment="1">
      <alignment horizontal="right" vertical="bottom"/>
    </xf>
    <xf numFmtId="4" fontId="11" fillId="2" borderId="1" xfId="0" applyNumberFormat="1" applyFont="1" applyFill="1" applyAlignment="1">
      <alignment horizontal="right" vertical="bottom"/>
    </xf>
    <xf numFmtId="4" fontId="17" fillId="2" borderId="1" xfId="0" applyNumberFormat="1" applyFont="1" applyFill="1" applyAlignment="1">
      <alignment horizontal="right" vertical="bottom"/>
    </xf>
    <xf numFmtId="4" fontId="0" fillId="7" borderId="6" xfId="0" applyNumberFormat="1" applyFill="1" applyBorder="1" applyAlignment="1">
      <alignment horizontal="right" vertical="center"/>
    </xf>
    <xf numFmtId="4" fontId="22" fillId="2" borderId="1" xfId="0" applyNumberFormat="1" applyFont="1" applyFill="1" applyAlignment="1">
      <alignment horizontal="right" vertical="bottom"/>
    </xf>
    <xf numFmtId="4" fontId="0" fillId="7" borderId="6" xfId="1" applyNumberFormat="1" applyFill="1" applyBorder="1" applyAlignment="1">
      <alignment horizontal="right" vertical="bottom"/>
    </xf>
    <xf numFmtId="4" fontId="10" fillId="2" borderId="1" xfId="0" applyNumberFormat="1" applyFont="1" applyFill="1" applyAlignment="1">
      <alignment horizontal="right" vertical="top"/>
    </xf>
    <xf numFmtId="4" fontId="17" fillId="7" borderId="6" xfId="0" applyNumberFormat="1" applyFont="1" applyFill="1" applyBorder="1" applyAlignment="1">
      <alignment horizontal="right" vertical="bottom"/>
    </xf>
    <xf numFmtId="4" fontId="0" fillId="15" borderId="14" xfId="0" applyNumberFormat="1" applyFill="1" applyBorder="1" applyAlignment="1">
      <alignment horizontal="right" vertical="bottom"/>
    </xf>
    <xf numFmtId="4" fontId="0" fillId="2" borderId="1" xfId="0" applyNumberFormat="1" applyFill="1">
      <alignment vertical="top"/>
    </xf>
    <xf numFmtId="4" fontId="7" fillId="20" borderId="19" xfId="0" applyNumberFormat="1" applyFont="1" applyFill="1" applyBorder="1" applyAlignment="1">
      <alignment vertical="bottom"/>
    </xf>
    <xf numFmtId="4" fontId="20" fillId="2" borderId="1" xfId="0" applyNumberFormat="1" applyFont="1" applyFill="1" applyAlignment="1">
      <alignment vertical="bottom"/>
    </xf>
    <xf numFmtId="4" fontId="10" fillId="2" borderId="1" xfId="0" applyNumberFormat="1" applyFont="1" applyFill="1">
      <alignment vertical="top"/>
    </xf>
    <xf numFmtId="4" fontId="12" fillId="2" borderId="1" xfId="0" applyNumberFormat="1" applyFont="1" applyFill="1" applyAlignment="1">
      <alignment vertical="bottom"/>
    </xf>
    <xf numFmtId="4" fontId="0" fillId="2" borderId="1" xfId="0" applyNumberFormat="1" applyFill="1" applyAlignment="1">
      <alignment vertical="bottom"/>
    </xf>
    <xf numFmtId="4" fontId="0" fillId="2" borderId="1" xfId="0" applyNumberFormat="1" applyFill="1" applyAlignment="1">
      <alignment vertical="bottom"/>
    </xf>
    <xf numFmtId="4" fontId="3" fillId="2" borderId="1" xfId="0" applyNumberFormat="1" applyFont="1" applyFill="1" applyAlignment="1">
      <alignment vertical="top" wrapText="1"/>
    </xf>
    <xf numFmtId="4" fontId="20" fillId="2" borderId="1" xfId="0" applyNumberFormat="1" applyFont="1" applyFill="1" applyAlignment="1">
      <alignment vertical="bottom"/>
    </xf>
    <xf numFmtId="4" fontId="16" fillId="2" borderId="1" xfId="3" applyNumberFormat="1" applyFont="1" applyFill="1" applyAlignment="1">
      <alignment horizontal="right" vertical="center"/>
    </xf>
    <xf numFmtId="4" fontId="3" fillId="2" borderId="1" xfId="0" applyNumberFormat="1" applyFont="1" applyFill="1" applyAlignment="1">
      <alignment horizontal="right" vertical="top" wrapText="1"/>
    </xf>
    <xf numFmtId="4" fontId="0" fillId="9" borderId="8" xfId="0" applyNumberFormat="1" applyFill="1" applyBorder="1" applyAlignment="1">
      <alignment horizontal="right" vertical="bottom"/>
    </xf>
    <xf numFmtId="4" fontId="0" fillId="19" borderId="18" xfId="0" applyNumberFormat="1" applyFill="1" applyBorder="1" applyAlignment="1">
      <alignment horizontal="right" vertical="bottom"/>
    </xf>
    <xf numFmtId="4" fontId="12" fillId="7" borderId="6" xfId="0" applyNumberFormat="1" applyFont="1" applyFill="1" applyBorder="1" applyAlignment="1">
      <alignment horizontal="right" vertical="bottom"/>
    </xf>
    <xf numFmtId="4" fontId="0" fillId="9" borderId="8" xfId="0" applyNumberFormat="1" applyFill="1" applyBorder="1" applyAlignment="1">
      <alignment horizontal="right" vertical="bottom"/>
    </xf>
    <xf numFmtId="0" fontId="0" fillId="2" borderId="1" xfId="1" applyFill="1" applyAlignment="1">
      <alignment horizontal="left" vertical="top" wrapText="1"/>
    </xf>
    <xf numFmtId="0" fontId="0" fillId="2" borderId="1" xfId="1" applyFill="1" applyAlignment="1">
      <alignment horizontal="right" vertical="bottom"/>
    </xf>
    <xf numFmtId="0" fontId="12" fillId="2" borderId="1" xfId="0" applyFont="1" applyFill="1" applyAlignment="1">
      <alignment horizontal="right" vertical="top"/>
    </xf>
    <xf numFmtId="0" fontId="0" fillId="2" borderId="1" xfId="0" applyFill="1" applyAlignment="1">
      <alignment horizontal="right" vertical="top"/>
    </xf>
    <xf numFmtId="4" fontId="0" fillId="7" borderId="6" xfId="0" applyNumberFormat="1" applyFill="1" applyBorder="1" applyAlignment="1">
      <alignment horizontal="right" vertical="top"/>
    </xf>
    <xf numFmtId="4" fontId="0" fillId="7" borderId="6" xfId="0" applyNumberFormat="1" applyFill="1" applyBorder="1" applyAlignment="1">
      <alignment horizontal="justify" vertical="bottom" wrapText="1"/>
    </xf>
    <xf numFmtId="49" fontId="12" fillId="2" borderId="1" xfId="0" applyNumberFormat="1" applyFont="1" applyFill="1" applyAlignment="1">
      <alignment horizontal="right" vertical="top"/>
    </xf>
    <xf numFmtId="0" fontId="12" fillId="2" borderId="1" xfId="0" applyFont="1" applyFill="1" applyAlignment="1">
      <alignment horizontal="justify" vertical="bottom"/>
    </xf>
    <xf numFmtId="4" fontId="0" fillId="2" borderId="1" xfId="0" applyNumberFormat="1" applyFill="1" applyAlignment="1">
      <alignment horizontal="right" vertical="top"/>
    </xf>
    <xf numFmtId="4" fontId="12" fillId="2" borderId="1" xfId="0" applyNumberFormat="1" applyFont="1" applyFill="1" applyAlignment="1">
      <alignment horizontal="right" vertical="top"/>
    </xf>
    <xf numFmtId="4" fontId="12" fillId="2" borderId="1" xfId="0" applyNumberFormat="1" applyFont="1" applyFill="1" applyAlignment="1">
      <alignment horizontal="justify" vertical="bottom" wrapText="1"/>
    </xf>
    <xf numFmtId="0" fontId="4" fillId="7" borderId="6" xfId="0" applyFont="1" applyFill="1" applyBorder="1" applyAlignment="1">
      <alignment horizontal="right" vertical="top"/>
    </xf>
    <xf numFmtId="0" fontId="4" fillId="7" borderId="6" xfId="0" applyFont="1" applyFill="1" applyBorder="1" applyAlignment="1">
      <alignment horizontal="justify" vertical="bottom"/>
    </xf>
    <xf numFmtId="4" fontId="7" fillId="13" borderId="12" xfId="0" applyNumberFormat="1" applyFont="1" applyFill="1" applyBorder="1" applyAlignment="1">
      <alignment horizontal="right" vertical="bottom"/>
    </xf>
    <xf numFmtId="4" fontId="11" fillId="11" borderId="10" xfId="0" applyNumberFormat="1" applyFont="1" applyFill="1" applyBorder="1" applyAlignment="1">
      <alignment horizontal="right" vertical="bottom"/>
    </xf>
    <xf numFmtId="4" fontId="11" fillId="13" borderId="12" xfId="0" applyNumberFormat="1" applyFont="1" applyFill="1" applyBorder="1" applyAlignment="1">
      <alignment horizontal="right" vertical="bottom"/>
    </xf>
    <xf numFmtId="0" fontId="4" fillId="9" borderId="8" xfId="0" applyFont="1" applyFill="1" applyBorder="1" applyAlignment="1">
      <alignment horizontal="right" vertical="top"/>
    </xf>
    <xf numFmtId="0" fontId="4" fillId="9" borderId="8" xfId="0" applyFont="1" applyFill="1" applyBorder="1" applyAlignment="1">
      <alignment horizontal="justify" vertical="bottom"/>
    </xf>
    <xf numFmtId="4" fontId="12" fillId="20" borderId="19" xfId="0" applyNumberFormat="1" applyFont="1" applyFill="1" applyBorder="1" applyAlignment="1">
      <alignment horizontal="right" vertical="bottom"/>
    </xf>
    <xf numFmtId="4" fontId="12" fillId="14" borderId="13" xfId="0" applyNumberFormat="1" applyFont="1" applyFill="1" applyBorder="1" applyAlignment="1">
      <alignment horizontal="right" vertical="bottom"/>
    </xf>
    <xf numFmtId="0" fontId="4" fillId="19" borderId="18" xfId="0" applyFont="1" applyFill="1" applyBorder="1" applyAlignment="1">
      <alignment vertical="bottom"/>
    </xf>
    <xf numFmtId="4" fontId="0" fillId="19" borderId="18" xfId="0" applyNumberFormat="1" applyFill="1" applyBorder="1" applyAlignment="1">
      <alignment horizontal="right" vertical="bottom"/>
    </xf>
    <xf numFmtId="4" fontId="11" fillId="17" borderId="16" xfId="0" applyNumberFormat="1" applyFont="1" applyFill="1" applyBorder="1" applyAlignment="1">
      <alignment horizontal="right" vertical="bottom"/>
    </xf>
    <xf numFmtId="4" fontId="7" fillId="23" borderId="22" xfId="0" applyNumberFormat="1" applyFont="1" applyFill="1" applyBorder="1" applyAlignment="1">
      <alignment horizontal="right" vertical="bottom"/>
    </xf>
    <xf numFmtId="4" fontId="7" fillId="2" borderId="1" xfId="0" applyNumberFormat="1" applyFont="1" applyFill="1" applyAlignment="1">
      <alignment horizontal="right" vertical="top"/>
    </xf>
    <xf numFmtId="4" fontId="7" fillId="7" borderId="6" xfId="0" applyNumberFormat="1" applyFont="1" applyFill="1" applyBorder="1" applyAlignment="1">
      <alignment horizontal="justify" vertical="bottom" wrapText="1"/>
    </xf>
    <xf numFmtId="4" fontId="7" fillId="7" borderId="6" xfId="0" applyNumberFormat="1" applyFont="1" applyFill="1" applyBorder="1" applyAlignment="1">
      <alignment vertical="bottom"/>
    </xf>
    <xf numFmtId="4" fontId="7" fillId="7" borderId="6" xfId="0" applyNumberFormat="1" applyFont="1" applyFill="1" applyBorder="1" applyAlignment="1">
      <alignment horizontal="right" vertical="bottom"/>
    </xf>
    <xf numFmtId="0" fontId="17" fillId="2" borderId="1" xfId="0" applyFont="1" applyFill="1" applyAlignment="1">
      <alignment vertical="bottom"/>
    </xf>
    <xf numFmtId="0" fontId="20" fillId="2" borderId="1" xfId="0" applyFont="1" applyFill="1" applyAlignment="1">
      <alignment horizontal="right" vertical="top"/>
    </xf>
    <xf numFmtId="0" fontId="20" fillId="2" borderId="1" xfId="0" applyFont="1" applyFill="1" applyAlignment="1">
      <alignment horizontal="justify" vertical="bottom"/>
    </xf>
    <xf numFmtId="4" fontId="17" fillId="2" borderId="1" xfId="0" applyNumberFormat="1" applyFont="1" applyFill="1" applyAlignment="1">
      <alignment horizontal="justify" vertical="bottom"/>
    </xf>
    <xf numFmtId="0" fontId="17" fillId="2" borderId="1" xfId="0" applyFont="1" applyFill="1" applyAlignment="1">
      <alignment horizontal="right" vertical="top"/>
    </xf>
    <xf numFmtId="0" fontId="17" fillId="2" borderId="1" xfId="0" applyFont="1" applyFill="1" applyAlignment="1">
      <alignment horizontal="justify" vertical="bottom"/>
    </xf>
    <xf numFmtId="0" fontId="4" fillId="24" borderId="23" xfId="0" applyFont="1" applyFill="1" applyBorder="1" applyAlignment="1">
      <alignment vertical="bottom"/>
    </xf>
    <xf numFmtId="4" fontId="7" fillId="13" borderId="12" xfId="0" applyNumberFormat="1" applyFont="1" applyFill="1" applyBorder="1" applyAlignment="1">
      <alignment vertical="bottom"/>
    </xf>
    <xf numFmtId="49" fontId="7" fillId="2" borderId="1" xfId="0" applyNumberFormat="1" applyFont="1" applyFill="1" applyAlignment="1">
      <alignment horizontal="right" vertical="top"/>
    </xf>
    <xf numFmtId="0" fontId="7" fillId="2" borderId="1" xfId="0" applyFont="1" applyFill="1" applyAlignment="1">
      <alignment horizontal="justify" vertical="bottom"/>
    </xf>
    <xf numFmtId="4" fontId="7" fillId="2" borderId="1" xfId="0" applyNumberFormat="1" applyFont="1" applyFill="1" applyAlignment="1">
      <alignment horizontal="right" vertical="bottom"/>
    </xf>
    <xf numFmtId="4" fontId="11" fillId="2" borderId="1" xfId="0" applyNumberFormat="1" applyFont="1" applyFill="1" applyAlignment="1">
      <alignment horizontal="right" vertical="bottom"/>
    </xf>
    <xf numFmtId="0" fontId="7" fillId="2" borderId="1" xfId="0" applyFont="1" applyFill="1" applyAlignment="1">
      <alignment horizontal="right" vertical="top"/>
    </xf>
    <xf numFmtId="0" fontId="7" fillId="7" borderId="6" xfId="0" applyFont="1" applyFill="1" applyBorder="1" applyAlignment="1">
      <alignment horizontal="justify" vertical="bottom"/>
    </xf>
    <xf numFmtId="0" fontId="7" fillId="2" borderId="1" xfId="0" applyFont="1" applyFill="1" applyAlignment="1">
      <alignment horizontal="justify" vertical="bottom"/>
    </xf>
    <xf numFmtId="4" fontId="11" fillId="2" borderId="1" xfId="0" applyNumberFormat="1" applyFont="1" applyFill="1" applyAlignment="1">
      <alignment horizontal="justify" vertical="bottom"/>
    </xf>
    <xf numFmtId="0" fontId="27" fillId="2" borderId="1" xfId="0" applyFont="1" applyFill="1" applyAlignment="1">
      <alignment vertical="bottom"/>
    </xf>
    <xf numFmtId="4" fontId="24" fillId="2" borderId="1" xfId="0" applyNumberFormat="1" applyFont="1" applyFill="1" applyAlignment="1">
      <alignment vertical="bottom"/>
    </xf>
    <xf numFmtId="4" fontId="24" fillId="2" borderId="1" xfId="0" applyNumberFormat="1" applyFont="1" applyFill="1" applyAlignment="1">
      <alignment horizontal="right" vertical="bottom"/>
    </xf>
    <xf numFmtId="0" fontId="22" fillId="2" borderId="1" xfId="0" applyFont="1" applyFill="1" applyAlignment="1">
      <alignment horizontal="right" vertical="center" wrapText="1"/>
    </xf>
    <xf numFmtId="0" fontId="8" fillId="25" borderId="24" xfId="0" applyFont="1" applyFill="1" applyAlignment="1">
      <alignment vertical="bottom"/>
    </xf>
    <xf numFmtId="0" fontId="10" fillId="25" borderId="24" xfId="0" applyFont="1" applyFill="1" applyAlignment="1">
      <alignment vertical="bottom"/>
    </xf>
    <xf numFmtId="4" fontId="10" fillId="25" borderId="24" xfId="0" applyNumberFormat="1" applyFont="1" applyFill="1" applyAlignment="1">
      <alignment horizontal="right" vertical="bottom"/>
    </xf>
    <xf numFmtId="4" fontId="10" fillId="25" borderId="24" xfId="0" applyNumberFormat="1" applyFont="1" applyFill="1" applyAlignment="1">
      <alignment vertical="bottom"/>
    </xf>
    <xf numFmtId="0" fontId="3" fillId="26" borderId="25" xfId="0" applyFont="1" applyFill="1" applyAlignment="1">
      <alignment vertical="bottom"/>
    </xf>
    <xf numFmtId="0" fontId="12" fillId="26" borderId="25" xfId="0" applyFont="1" applyFill="1" applyAlignment="1">
      <alignment vertical="bottom"/>
    </xf>
    <xf numFmtId="0" fontId="0" fillId="26" borderId="25" xfId="0" applyFill="1" applyAlignment="1">
      <alignment vertical="bottom"/>
    </xf>
    <xf numFmtId="0" fontId="0" fillId="26" borderId="25" xfId="0" applyFill="1" applyAlignment="1">
      <alignment horizontal="left" vertical="center"/>
    </xf>
    <xf numFmtId="0" fontId="11" fillId="26" borderId="25" xfId="0" applyFont="1" applyFill="1" applyAlignment="1">
      <alignment vertical="bottom"/>
    </xf>
    <xf numFmtId="0" fontId="11" fillId="26" borderId="25" xfId="0" applyFont="1" applyFill="1" applyAlignment="1">
      <alignment horizontal="left" vertical="center"/>
    </xf>
    <xf numFmtId="0" fontId="0" fillId="26" borderId="25" xfId="0" applyFill="1" applyAlignment="1">
      <alignment vertical="bottom"/>
    </xf>
    <xf numFmtId="165" fontId="0" fillId="26" borderId="25" xfId="0" applyNumberFormat="1" applyFill="1" applyAlignment="1">
      <alignment vertical="bottom"/>
    </xf>
    <xf numFmtId="0" fontId="0" fillId="26" borderId="25" xfId="0" applyFill="1" applyAlignment="1">
      <alignment horizontal="left" vertical="center" wrapText="1"/>
    </xf>
    <xf numFmtId="0" fontId="7" fillId="26" borderId="25" xfId="0" applyFont="1" applyFill="1" applyAlignment="1">
      <alignment vertical="bottom"/>
    </xf>
    <xf numFmtId="165" fontId="11" fillId="26" borderId="25" xfId="0" applyNumberFormat="1" applyFont="1" applyFill="1" applyAlignment="1">
      <alignment vertical="bottom"/>
    </xf>
    <xf numFmtId="2" fontId="0" fillId="26" borderId="25" xfId="0" applyNumberFormat="1" applyFill="1" applyAlignment="1">
      <alignment horizontal="center" vertical="bottom"/>
    </xf>
    <xf numFmtId="2" fontId="0" fillId="26" borderId="25" xfId="0" applyNumberFormat="1" applyFill="1" applyAlignment="1">
      <alignment vertical="bottom"/>
    </xf>
    <xf numFmtId="0" fontId="0" fillId="26" borderId="25" xfId="0" applyFill="1" applyAlignment="1">
      <alignment horizontal="center" vertical="bottom"/>
    </xf>
    <xf numFmtId="2" fontId="0" fillId="26" borderId="25" xfId="0" applyNumberFormat="1" applyFill="1" applyAlignment="1">
      <alignment horizontal="center" vertical="bottom"/>
    </xf>
    <xf numFmtId="0" fontId="0" fillId="26" borderId="25" xfId="0" applyFill="1" applyAlignment="1">
      <alignment horizontal="center" vertical="bottom"/>
    </xf>
    <xf numFmtId="2" fontId="11" fillId="26" borderId="25" xfId="0" applyNumberFormat="1" applyFont="1" applyFill="1" applyAlignment="1">
      <alignment horizontal="center" vertical="bottom"/>
    </xf>
    <xf numFmtId="0" fontId="0" fillId="2" borderId="1" xfId="0" applyFill="1" applyAlignment="1">
      <alignment horizontal="center" vertical="top"/>
    </xf>
    <xf numFmtId="0" fontId="11" fillId="2" borderId="1" xfId="0" applyFont="1" applyFill="1" applyAlignment="1">
      <alignment horizontal="center" vertical="top"/>
    </xf>
    <xf numFmtId="0" fontId="7" fillId="8" borderId="7" xfId="0" applyFont="1" applyFill="1" applyBorder="1" applyAlignment="1">
      <alignment vertical="top" wrapText="1"/>
    </xf>
    <xf numFmtId="0" fontId="11" fillId="9" borderId="8" xfId="0" applyFont="1" applyFill="1" applyBorder="1" applyAlignment="1">
      <alignment vertical="bottom"/>
    </xf>
    <xf numFmtId="4" fontId="7" fillId="11" borderId="10" xfId="0" applyNumberFormat="1" applyFont="1" applyFill="1" applyBorder="1" applyAlignment="1">
      <alignment horizontal="center" vertical="bottom"/>
    </xf>
    <xf numFmtId="0" fontId="14" fillId="2" borderId="1" xfId="0" applyFont="1" applyFill="1" applyAlignment="1">
      <alignment horizontal="center" vertical="top"/>
    </xf>
    <xf numFmtId="0" fontId="4" fillId="2" borderId="1" xfId="0" applyFont="1" applyFill="1" applyAlignment="1">
      <alignment vertical="top" wrapText="1"/>
    </xf>
    <xf numFmtId="0" fontId="4" fillId="2" borderId="1" xfId="0" applyFont="1" applyFill="1" applyAlignment="1">
      <alignment horizontal="center" vertical="top"/>
    </xf>
    <xf numFmtId="0" fontId="14" fillId="9" borderId="8" xfId="0" applyFont="1" applyFill="1" applyBorder="1" applyAlignment="1">
      <alignment vertical="bottom"/>
    </xf>
    <xf numFmtId="166" fontId="4" fillId="9" borderId="8" xfId="0" applyNumberFormat="1" applyFont="1" applyFill="1" applyBorder="1" applyAlignment="1">
      <alignment vertical="top" wrapText="1"/>
    </xf>
    <xf numFmtId="4" fontId="7" fillId="8" borderId="7" xfId="0" applyNumberFormat="1" applyFont="1" applyFill="1" applyBorder="1" applyAlignment="1">
      <alignment horizontal="right" vertical="top" wrapText="1"/>
    </xf>
    <xf numFmtId="0" fontId="14" fillId="2" borderId="1" xfId="0" applyFont="1" applyFill="1" applyAlignment="1">
      <alignment horizontal="left" vertical="bottom"/>
    </xf>
    <xf numFmtId="0" fontId="4" fillId="15" borderId="14" xfId="0" applyFont="1" applyFill="1" applyBorder="1" applyAlignment="1">
      <alignment horizontal="center" vertical="top"/>
    </xf>
    <xf numFmtId="0" fontId="14" fillId="19" borderId="18" xfId="0" applyFont="1" applyFill="1" applyBorder="1" applyAlignment="1">
      <alignment vertical="bottom"/>
    </xf>
    <xf numFmtId="166" fontId="4" fillId="19" borderId="18" xfId="0" applyNumberFormat="1" applyFont="1" applyFill="1" applyBorder="1" applyAlignment="1">
      <alignment vertical="top" wrapText="1"/>
    </xf>
    <xf numFmtId="4" fontId="7" fillId="18" borderId="17" xfId="0" applyNumberFormat="1" applyFont="1" applyFill="1" applyBorder="1" applyAlignment="1">
      <alignment horizontal="right" vertical="top" wrapText="1"/>
    </xf>
    <xf numFmtId="0" fontId="4" fillId="9" borderId="8" xfId="0" applyFont="1" applyFill="1" applyBorder="1" applyAlignment="1">
      <alignment vertical="center"/>
    </xf>
    <xf numFmtId="166" fontId="4" fillId="9" borderId="8" xfId="0" applyNumberFormat="1" applyFont="1" applyFill="1" applyBorder="1" applyAlignment="1">
      <alignment vertical="center"/>
    </xf>
    <xf numFmtId="4" fontId="7" fillId="8" borderId="7" xfId="0" applyNumberFormat="1" applyFont="1" applyFill="1" applyBorder="1" applyAlignment="1">
      <alignment horizontal="right" vertical="center"/>
    </xf>
    <xf numFmtId="0" fontId="4" fillId="11" borderId="10" xfId="0" applyFont="1" applyFill="1" applyBorder="1" applyAlignment="1">
      <alignment vertical="top" wrapText="1"/>
    </xf>
    <xf numFmtId="0" fontId="5" fillId="8" borderId="7" xfId="0" applyFont="1" applyFill="1" applyBorder="1" applyAlignment="1">
      <alignment vertical="center" wrapText="1"/>
    </xf>
    <xf numFmtId="0" fontId="12" fillId="2" borderId="1" xfId="0" applyFont="1" applyFill="1" applyAlignment="1">
      <alignment vertical="top" wrapText="1"/>
    </xf>
    <xf numFmtId="4" fontId="0" fillId="2" borderId="1" xfId="0" applyNumberFormat="1" applyFill="1" applyAlignment="1">
      <alignment horizontal="right" vertical="top" wrapText="1"/>
    </xf>
    <xf numFmtId="4" fontId="0" fillId="2" borderId="1" xfId="0" applyNumberFormat="1" applyFill="1" applyAlignment="1">
      <alignment vertical="top" wrapText="1"/>
    </xf>
    <xf numFmtId="4" fontId="0" fillId="2" borderId="1" xfId="0" applyNumberFormat="1" applyFill="1" applyAlignment="1">
      <alignment horizontal="right" vertical="bottom" wrapText="1"/>
    </xf>
    <xf numFmtId="0" fontId="7" fillId="2" borderId="1" xfId="0" applyFont="1" applyFill="1" applyAlignment="1">
      <alignment horizontal="center" vertical="center"/>
    </xf>
    <xf numFmtId="0" fontId="25" fillId="27" borderId="26" xfId="0" applyFont="1" applyFill="1" applyAlignment="1">
      <alignment horizontal="center" vertical="center" wrapText="1"/>
    </xf>
    <xf numFmtId="0" fontId="0" fillId="2" borderId="1" xfId="0" applyFill="1" applyAlignment="1">
      <alignment vertical="top" wrapText="1"/>
    </xf>
    <xf numFmtId="165" fontId="0" fillId="7" borderId="6" xfId="0" applyNumberFormat="1" applyFill="1" applyBorder="1" applyAlignment="1">
      <alignment vertical="bottom"/>
    </xf>
    <xf numFmtId="165" fontId="0" fillId="2" borderId="1" xfId="0" applyNumberFormat="1" applyFill="1" applyAlignment="1">
      <alignment vertical="bottom"/>
    </xf>
    <xf numFmtId="0" fontId="0" fillId="2" borderId="1" xfId="0" applyFill="1" applyAlignment="1">
      <alignment horizontal="justify" vertical="top" wrapText="1"/>
    </xf>
    <xf numFmtId="2" fontId="0" fillId="2" borderId="1" xfId="0" applyNumberFormat="1" applyFill="1" applyAlignment="1">
      <alignment horizontal="center" vertical="bottom"/>
    </xf>
    <xf numFmtId="0" fontId="0" fillId="2" borderId="1" xfId="0" applyFill="1" applyAlignment="1">
      <alignment horizontal="justify" vertical="bottom"/>
    </xf>
    <xf numFmtId="49" fontId="7" fillId="8" borderId="7" xfId="0" applyNumberFormat="1" applyFont="1" applyFill="1" applyBorder="1" applyAlignment="1">
      <alignment vertical="top" wrapText="1"/>
    </xf>
    <xf numFmtId="0" fontId="7" fillId="20" borderId="19" xfId="0" applyFont="1" applyFill="1" applyBorder="1" applyAlignment="1">
      <alignment vertical="bottom"/>
    </xf>
    <xf numFmtId="0" fontId="0" fillId="2" borderId="1" xfId="0" applyFill="1" applyAlignment="1">
      <alignment vertical="top" wrapText="1"/>
    </xf>
    <xf numFmtId="49" fontId="0" fillId="2" borderId="1" xfId="0" applyNumberFormat="1" applyFill="1" applyAlignment="1">
      <alignment vertical="top" wrapText="1"/>
    </xf>
    <xf numFmtId="0" fontId="0" fillId="2" borderId="1" xfId="0" applyFill="1" applyAlignment="1">
      <alignment horizontal="center" vertical="bottom"/>
    </xf>
    <xf numFmtId="49" fontId="0" fillId="2" borderId="1" xfId="0" applyNumberFormat="1" applyFill="1" applyAlignment="1">
      <alignment horizontal="left" vertical="top" wrapText="1"/>
    </xf>
    <xf numFmtId="2" fontId="0" fillId="2" borderId="1" xfId="0" applyNumberFormat="1" applyFill="1" applyAlignment="1">
      <alignment horizontal="center" vertical="bottom"/>
    </xf>
    <xf numFmtId="0" fontId="0" fillId="28" borderId="27" xfId="0" applyFill="1" applyBorder="1" applyAlignment="1">
      <alignment vertical="center" wrapText="1"/>
    </xf>
    <xf numFmtId="0" fontId="0" fillId="2" borderId="1" xfId="0" applyFill="1" applyAlignment="1">
      <alignment vertical="center" wrapText="1"/>
    </xf>
    <xf numFmtId="0" fontId="0" fillId="7" borderId="6" xfId="0" applyFill="1" applyBorder="1" applyAlignment="1">
      <alignment vertical="top" wrapText="1"/>
    </xf>
    <xf numFmtId="2" fontId="0" fillId="7" borderId="6" xfId="0" applyNumberFormat="1" applyFill="1" applyBorder="1" applyAlignment="1">
      <alignment vertical="bottom"/>
    </xf>
    <xf numFmtId="2" fontId="0" fillId="7" borderId="6" xfId="0" applyNumberFormat="1" applyFill="1" applyBorder="1" applyAlignment="1">
      <alignment horizontal="center" vertical="bottom"/>
    </xf>
    <xf numFmtId="0" fontId="0" fillId="2" borderId="1" xfId="0" applyFill="1" applyAlignment="1">
      <alignment horizontal="center" vertical="top" wrapText="1"/>
    </xf>
    <xf numFmtId="2" fontId="15" fillId="2" borderId="1" xfId="3" applyNumberFormat="1" applyFont="1" applyFill="1" applyAlignment="1">
      <alignment horizontal="right" vertical="center"/>
    </xf>
    <xf numFmtId="2" fontId="24" fillId="2" borderId="1" xfId="0" applyNumberFormat="1" applyFont="1" applyFill="1" applyAlignment="1">
      <alignment horizontal="right" vertical="bottom"/>
    </xf>
    <xf numFmtId="2" fontId="24" fillId="2" borderId="1" xfId="0" applyNumberFormat="1" applyFont="1" applyFill="1" applyAlignment="1">
      <alignment vertical="bottom"/>
    </xf>
    <xf numFmtId="2" fontId="3" fillId="2" borderId="1" xfId="0" applyNumberFormat="1" applyFont="1" applyFill="1" applyAlignment="1">
      <alignment horizontal="right" vertical="bottom"/>
    </xf>
    <xf numFmtId="2" fontId="3" fillId="2" borderId="1" xfId="0" applyNumberFormat="1" applyFont="1" applyFill="1" applyAlignment="1">
      <alignment vertical="top" wrapText="1"/>
    </xf>
    <xf numFmtId="2" fontId="3" fillId="2" borderId="1" xfId="0" applyNumberFormat="1" applyFont="1" applyFill="1" applyAlignment="1">
      <alignment horizontal="right" vertical="top" wrapText="1"/>
    </xf>
    <xf numFmtId="2" fontId="0" fillId="2" borderId="1" xfId="0" applyNumberFormat="1" applyFill="1" applyAlignment="1">
      <alignment horizontal="right" vertical="bottom"/>
    </xf>
    <xf numFmtId="2" fontId="0" fillId="7" borderId="6" xfId="0" applyNumberFormat="1" applyFill="1" applyBorder="1" applyAlignment="1">
      <alignment horizontal="right" vertical="bottom"/>
    </xf>
    <xf numFmtId="2" fontId="0" fillId="2" borderId="1" xfId="0" applyNumberFormat="1" applyFill="1" applyAlignment="1">
      <alignment horizontal="right" vertical="top"/>
    </xf>
    <xf numFmtId="2" fontId="0" fillId="2" borderId="1" xfId="0" applyNumberFormat="1" applyFill="1">
      <alignment vertical="top"/>
    </xf>
    <xf numFmtId="2" fontId="10" fillId="2" borderId="1" xfId="0" applyNumberFormat="1" applyFont="1" applyFill="1" applyAlignment="1">
      <alignment vertical="bottom"/>
    </xf>
    <xf numFmtId="2" fontId="10" fillId="2" borderId="1" xfId="0" applyNumberFormat="1" applyFont="1" applyFill="1" applyAlignment="1">
      <alignment horizontal="right" vertical="bottom"/>
    </xf>
    <xf numFmtId="2" fontId="0" fillId="9" borderId="8" xfId="0" applyNumberFormat="1" applyFill="1" applyBorder="1" applyAlignment="1">
      <alignment horizontal="right" vertical="bottom"/>
    </xf>
    <xf numFmtId="2" fontId="0" fillId="9" borderId="8" xfId="0" applyNumberFormat="1" applyFill="1" applyBorder="1" applyAlignment="1">
      <alignment vertical="bottom"/>
    </xf>
    <xf numFmtId="2" fontId="11" fillId="9" borderId="8" xfId="0" applyNumberFormat="1" applyFont="1" applyFill="1" applyBorder="1" applyAlignment="1">
      <alignment horizontal="right" vertical="bottom"/>
    </xf>
    <xf numFmtId="2" fontId="11" fillId="9" borderId="8" xfId="0" applyNumberFormat="1" applyFont="1" applyFill="1" applyBorder="1" applyAlignment="1">
      <alignment vertical="bottom"/>
    </xf>
    <xf numFmtId="2" fontId="11" fillId="2" borderId="1" xfId="0" applyNumberFormat="1" applyFont="1" applyFill="1" applyAlignment="1">
      <alignment horizontal="right" vertical="bottom"/>
    </xf>
    <xf numFmtId="2" fontId="11" fillId="2" borderId="1" xfId="0" applyNumberFormat="1" applyFont="1" applyFill="1" applyAlignment="1">
      <alignment vertical="bottom"/>
    </xf>
    <xf numFmtId="2" fontId="0" fillId="2" borderId="1" xfId="0" applyNumberFormat="1" applyFill="1" applyAlignment="1">
      <alignment horizontal="left" vertical="bottom"/>
    </xf>
    <xf numFmtId="2" fontId="0" fillId="15" borderId="14" xfId="0" applyNumberFormat="1" applyFill="1" applyBorder="1" applyAlignment="1">
      <alignment horizontal="right" vertical="bottom"/>
    </xf>
    <xf numFmtId="2" fontId="0" fillId="15" borderId="14" xfId="0" applyNumberFormat="1" applyFill="1" applyBorder="1" applyAlignment="1">
      <alignment vertical="bottom"/>
    </xf>
    <xf numFmtId="2" fontId="0" fillId="2" borderId="1" xfId="0" applyNumberFormat="1" applyFill="1" applyAlignment="1">
      <alignment horizontal="right" vertical="bottom"/>
    </xf>
    <xf numFmtId="2" fontId="0" fillId="2" borderId="1" xfId="0" applyNumberFormat="1" applyFill="1" applyAlignment="1">
      <alignment vertical="bottom"/>
    </xf>
    <xf numFmtId="2" fontId="17" fillId="2" borderId="1" xfId="0" applyNumberFormat="1" applyFont="1" applyFill="1" applyAlignment="1">
      <alignment horizontal="right" vertical="bottom"/>
    </xf>
    <xf numFmtId="2" fontId="17" fillId="2" borderId="1" xfId="0" applyNumberFormat="1" applyFont="1" applyFill="1" applyAlignment="1">
      <alignment vertical="bottom"/>
    </xf>
    <xf numFmtId="2" fontId="0" fillId="7" borderId="6" xfId="0" applyNumberFormat="1" applyFill="1" applyBorder="1" applyAlignment="1">
      <alignment horizontal="right" vertical="center"/>
    </xf>
    <xf numFmtId="2" fontId="0" fillId="2" borderId="1" xfId="0" applyNumberFormat="1" applyFill="1" applyAlignment="1">
      <alignment vertical="center"/>
    </xf>
    <xf numFmtId="2" fontId="22" fillId="2" borderId="1" xfId="0" applyNumberFormat="1" applyFont="1" applyFill="1" applyAlignment="1">
      <alignment horizontal="right" vertical="bottom"/>
    </xf>
    <xf numFmtId="2" fontId="22" fillId="2" borderId="1" xfId="0" applyNumberFormat="1" applyFont="1" applyFill="1" applyAlignment="1">
      <alignment vertical="bottom"/>
    </xf>
    <xf numFmtId="2" fontId="0" fillId="2" borderId="1" xfId="0" applyNumberFormat="1" applyFill="1" applyAlignment="1">
      <alignment horizontal="right" vertical="center"/>
    </xf>
    <xf numFmtId="2" fontId="0" fillId="11" borderId="10" xfId="0" applyNumberFormat="1" applyFill="1" applyBorder="1" applyAlignment="1">
      <alignment horizontal="right" vertical="center"/>
    </xf>
    <xf numFmtId="2" fontId="0" fillId="2" borderId="1" xfId="1" applyNumberFormat="1" applyFill="1" applyAlignment="1">
      <alignment horizontal="right" vertical="bottom"/>
    </xf>
    <xf numFmtId="2" fontId="24" fillId="2" borderId="1" xfId="0" applyNumberFormat="1" applyFont="1" applyFill="1" applyAlignment="1">
      <alignment vertical="bottom"/>
    </xf>
    <xf numFmtId="2" fontId="0" fillId="2" borderId="1" xfId="2" applyNumberFormat="1" applyFill="1" applyAlignment="1">
      <alignment horizontal="right"/>
    </xf>
    <xf numFmtId="2" fontId="10" fillId="2" borderId="1" xfId="0" applyNumberFormat="1" applyFont="1" applyFill="1">
      <alignment vertical="top"/>
    </xf>
    <xf numFmtId="2" fontId="0" fillId="19" borderId="18" xfId="0" applyNumberFormat="1" applyFill="1" applyBorder="1" applyAlignment="1">
      <alignment horizontal="right" vertical="bottom"/>
    </xf>
    <xf numFmtId="2" fontId="0" fillId="19" borderId="18" xfId="0" applyNumberFormat="1" applyFill="1" applyBorder="1" applyAlignment="1">
      <alignment vertical="bottom"/>
    </xf>
    <xf numFmtId="2" fontId="0" fillId="2" borderId="1" xfId="1" applyNumberFormat="1" applyFill="1">
      <alignment vertical="top"/>
    </xf>
    <xf numFmtId="2" fontId="10" fillId="25" borderId="24" xfId="0" applyNumberFormat="1" applyFont="1" applyFill="1" applyAlignment="1">
      <alignment horizontal="right" vertical="bottom"/>
    </xf>
    <xf numFmtId="2" fontId="10" fillId="25" borderId="24" xfId="0" applyNumberFormat="1" applyFont="1" applyFill="1" applyAlignment="1">
      <alignment vertical="bottom"/>
    </xf>
    <xf numFmtId="2" fontId="7" fillId="2" borderId="1" xfId="0" applyNumberFormat="1" applyFont="1" applyFill="1" applyAlignment="1">
      <alignment horizontal="center" vertical="bottom"/>
    </xf>
    <xf numFmtId="2" fontId="7" fillId="2" borderId="1" xfId="0" applyNumberFormat="1" applyFont="1" applyFill="1" applyAlignment="1">
      <alignment horizontal="right" vertical="bottom"/>
    </xf>
    <xf numFmtId="2" fontId="0" fillId="2" borderId="1" xfId="0" applyNumberFormat="1" applyFill="1" applyAlignment="1">
      <alignment horizontal="center" vertical="bottom"/>
    </xf>
    <xf numFmtId="2" fontId="0" fillId="2" borderId="1" xfId="0" applyNumberFormat="1" applyFill="1" applyAlignment="1">
      <alignment horizontal="right" vertical="bottom"/>
    </xf>
    <xf numFmtId="2" fontId="17" fillId="2" borderId="1" xfId="0" applyNumberFormat="1" applyFont="1" applyFill="1" applyAlignment="1">
      <alignment horizontal="center" vertical="bottom"/>
    </xf>
    <xf numFmtId="2" fontId="7" fillId="7" borderId="6" xfId="0" applyNumberFormat="1" applyFont="1" applyFill="1" applyBorder="1" applyAlignment="1">
      <alignment horizontal="center" vertical="bottom"/>
    </xf>
    <xf numFmtId="2" fontId="7" fillId="7" borderId="6" xfId="0" applyNumberFormat="1" applyFont="1" applyFill="1" applyBorder="1" applyAlignment="1">
      <alignment horizontal="right" vertical="bottom"/>
    </xf>
    <xf numFmtId="2" fontId="0" fillId="2" borderId="1" xfId="0" applyNumberFormat="1" applyFill="1" applyAlignment="1">
      <alignment horizontal="center" vertical="bottom"/>
    </xf>
    <xf numFmtId="2" fontId="7" fillId="2" borderId="1" xfId="0" applyNumberFormat="1" applyFont="1" applyFill="1" applyAlignment="1">
      <alignment horizontal="center" vertical="bottom"/>
    </xf>
    <xf numFmtId="2" fontId="7" fillId="2" borderId="1" xfId="0" applyNumberFormat="1" applyFont="1" applyFill="1" applyAlignment="1">
      <alignment horizontal="right" vertical="bottom"/>
    </xf>
    <xf numFmtId="2" fontId="0" fillId="2" borderId="1" xfId="0" applyNumberFormat="1" applyFill="1" applyAlignment="1">
      <alignment horizontal="right" vertical="bottom"/>
    </xf>
    <xf numFmtId="2" fontId="20" fillId="2" borderId="1" xfId="0" applyNumberFormat="1" applyFont="1" applyFill="1" applyAlignment="1">
      <alignment horizontal="center" vertical="bottom"/>
    </xf>
    <xf numFmtId="2" fontId="20" fillId="2" borderId="1" xfId="0" applyNumberFormat="1" applyFont="1" applyFill="1" applyAlignment="1">
      <alignment horizontal="right" vertical="bottom"/>
    </xf>
    <xf numFmtId="2" fontId="11" fillId="2" borderId="1" xfId="0" applyNumberFormat="1" applyFont="1" applyFill="1" applyAlignment="1">
      <alignment horizontal="right" vertical="center"/>
    </xf>
    <xf numFmtId="2" fontId="12" fillId="2" borderId="1" xfId="0" applyNumberFormat="1" applyFont="1" applyFill="1" applyAlignment="1">
      <alignment horizontal="center" vertical="bottom"/>
    </xf>
    <xf numFmtId="2" fontId="0" fillId="2" borderId="1" xfId="0" applyNumberFormat="1" applyFill="1" applyAlignment="1">
      <alignment horizontal="right" vertical="center"/>
    </xf>
    <xf numFmtId="2" fontId="12" fillId="2" borderId="1" xfId="0" applyNumberFormat="1" applyFont="1" applyFill="1" applyAlignment="1">
      <alignment horizontal="center" vertical="bottom"/>
    </xf>
    <xf numFmtId="2" fontId="12" fillId="2" borderId="1" xfId="0" applyNumberFormat="1" applyFont="1" applyFill="1" applyAlignment="1">
      <alignment horizontal="right" vertical="bottom"/>
    </xf>
    <xf numFmtId="2" fontId="7" fillId="7" borderId="6" xfId="0" applyNumberFormat="1" applyFont="1" applyFill="1" applyBorder="1" applyAlignment="1">
      <alignment horizontal="center" vertical="center"/>
    </xf>
    <xf numFmtId="2" fontId="12" fillId="2" borderId="1" xfId="0" applyNumberFormat="1" applyFont="1" applyFill="1" applyAlignment="1">
      <alignment horizontal="center" vertical="center"/>
    </xf>
    <xf numFmtId="2" fontId="0" fillId="7" borderId="6" xfId="0" applyNumberFormat="1" applyFill="1" applyBorder="1" applyAlignment="1">
      <alignment horizontal="center" vertical="bottom"/>
    </xf>
    <xf numFmtId="2" fontId="0" fillId="7" borderId="6" xfId="0" applyNumberFormat="1" applyFill="1" applyBorder="1" applyAlignment="1">
      <alignment horizontal="right" vertical="bottom"/>
    </xf>
    <xf numFmtId="2" fontId="0" fillId="19" borderId="18" xfId="0" applyNumberFormat="1" applyFill="1" applyBorder="1" applyAlignment="1">
      <alignment horizontal="center" vertical="bottom"/>
    </xf>
    <xf numFmtId="2" fontId="0" fillId="19" borderId="18" xfId="0" applyNumberFormat="1" applyFill="1" applyBorder="1" applyAlignment="1">
      <alignment horizontal="right" vertical="bottom"/>
    </xf>
    <xf numFmtId="2" fontId="12" fillId="7" borderId="6" xfId="0" applyNumberFormat="1" applyFont="1" applyFill="1" applyBorder="1" applyAlignment="1">
      <alignment horizontal="center" vertical="bottom"/>
    </xf>
    <xf numFmtId="2" fontId="12" fillId="7" borderId="6" xfId="0" applyNumberFormat="1" applyFont="1" applyFill="1" applyBorder="1" applyAlignment="1">
      <alignment horizontal="right" vertical="bottom"/>
    </xf>
    <xf numFmtId="2" fontId="12" fillId="9" borderId="8" xfId="0" applyNumberFormat="1" applyFont="1" applyFill="1" applyBorder="1" applyAlignment="1">
      <alignment horizontal="center" vertical="bottom"/>
    </xf>
    <xf numFmtId="2" fontId="12" fillId="9" borderId="8" xfId="0" applyNumberFormat="1" applyFont="1" applyFill="1" applyBorder="1" applyAlignment="1">
      <alignment horizontal="right" vertical="bottom"/>
    </xf>
    <xf numFmtId="2" fontId="0" fillId="20" borderId="19" xfId="0" applyNumberFormat="1" applyFill="1" applyBorder="1" applyAlignment="1">
      <alignment vertical="bottom"/>
    </xf>
    <xf numFmtId="2" fontId="0" fillId="2" borderId="1" xfId="0" applyNumberFormat="1" applyFill="1" applyAlignment="1">
      <alignment vertical="bottom"/>
    </xf>
    <xf numFmtId="2" fontId="0" fillId="2" borderId="1" xfId="0" applyNumberFormat="1" applyFill="1" applyAlignment="1">
      <alignment horizontal="right" vertical="top" wrapText="1"/>
    </xf>
    <xf numFmtId="2" fontId="0" fillId="2" borderId="1" xfId="0" applyNumberFormat="1" applyFill="1" applyAlignment="1">
      <alignment vertical="top" wrapText="1"/>
    </xf>
    <xf numFmtId="2" fontId="0" fillId="2" borderId="1" xfId="0" applyNumberFormat="1" applyFill="1" applyAlignment="1">
      <alignment horizontal="right" vertical="bottom" wrapText="1"/>
    </xf>
    <xf numFmtId="2" fontId="0" fillId="2" borderId="1" xfId="0" applyNumberFormat="1" applyFill="1" applyAlignment="1">
      <alignment vertical="bottom" wrapText="1"/>
    </xf>
    <xf numFmtId="2" fontId="12" fillId="2" borderId="1" xfId="0" applyNumberFormat="1" applyFont="1" applyFill="1" applyAlignment="1">
      <alignment vertical="bottom"/>
    </xf>
    <xf numFmtId="2" fontId="11" fillId="9" borderId="8" xfId="0" applyNumberFormat="1" applyFont="1" applyFill="1" applyBorder="1" applyAlignment="1">
      <alignment horizontal="right" vertical="top"/>
    </xf>
    <xf numFmtId="2" fontId="0" fillId="2" borderId="1" xfId="0" applyNumberFormat="1" applyFill="1" applyAlignment="1">
      <alignment horizontal="right" vertical="top"/>
    </xf>
    <xf numFmtId="2" fontId="0" fillId="2" borderId="1" xfId="0" applyNumberFormat="1" applyFill="1" applyAlignment="1">
      <alignment vertical="bottom"/>
    </xf>
    <xf numFmtId="2" fontId="4" fillId="2" borderId="1" xfId="0" applyNumberFormat="1" applyFont="1" applyFill="1" applyAlignment="1">
      <alignment vertical="top" wrapText="1"/>
    </xf>
    <xf numFmtId="2" fontId="14" fillId="2" borderId="1" xfId="0" applyNumberFormat="1" applyFont="1" applyFill="1" applyAlignment="1">
      <alignment horizontal="right" vertical="bottom"/>
    </xf>
    <xf numFmtId="2" fontId="14" fillId="2" borderId="1" xfId="0" applyNumberFormat="1" applyFont="1" applyFill="1" applyAlignment="1">
      <alignment vertical="bottom"/>
    </xf>
    <xf numFmtId="2" fontId="4" fillId="9" borderId="8" xfId="0" applyNumberFormat="1" applyFont="1" applyFill="1" applyBorder="1" applyAlignment="1">
      <alignment vertical="top" wrapText="1"/>
    </xf>
    <xf numFmtId="2" fontId="14" fillId="2" borderId="1" xfId="0" applyNumberFormat="1" applyFont="1" applyFill="1" applyAlignment="1">
      <alignment horizontal="left" vertical="bottom"/>
    </xf>
    <xf numFmtId="2" fontId="4" fillId="19" borderId="18" xfId="0" applyNumberFormat="1" applyFont="1" applyFill="1" applyBorder="1" applyAlignment="1">
      <alignment vertical="top" wrapText="1"/>
    </xf>
    <xf numFmtId="2" fontId="14" fillId="9" borderId="8" xfId="0" applyNumberFormat="1" applyFont="1" applyFill="1" applyBorder="1" applyAlignment="1">
      <alignment vertical="bottom"/>
    </xf>
    <xf numFmtId="2" fontId="4" fillId="7" borderId="6" xfId="0" applyNumberFormat="1" applyFont="1" applyFill="1" applyBorder="1" applyAlignment="1">
      <alignment horizontal="right" vertical="bottom"/>
    </xf>
    <xf numFmtId="2" fontId="4" fillId="15" borderId="14" xfId="0" applyNumberFormat="1" applyFont="1" applyFill="1" applyBorder="1" applyAlignment="1">
      <alignment horizontal="right" vertical="bottom"/>
    </xf>
    <xf numFmtId="2" fontId="7" fillId="9" borderId="8" xfId="0" applyNumberFormat="1" applyFont="1" applyFill="1" applyBorder="1" applyAlignment="1">
      <alignment horizontal="right" vertical="center" wrapText="1"/>
    </xf>
    <xf numFmtId="2" fontId="0" fillId="9" borderId="8" xfId="0" applyNumberFormat="1" applyFill="1" applyBorder="1" applyAlignment="1">
      <alignment vertical="bottom"/>
    </xf>
    <xf numFmtId="0" fontId="7" fillId="2" borderId="1" xfId="1" applyFont="1" applyFill="1" applyAlignment="1">
      <alignment horizontal="left" vertical="top" wrapText="1"/>
    </xf>
    <xf numFmtId="49" fontId="4" fillId="8" borderId="7" xfId="0" applyNumberFormat="1" applyFont="1" applyFill="1" applyBorder="1" applyAlignment="1">
      <alignment horizontal="left" vertical="center" wrapText="1"/>
    </xf>
    <xf numFmtId="49" fontId="4" fillId="9" borderId="8" xfId="0" applyNumberFormat="1" applyFont="1" applyFill="1" applyBorder="1" applyAlignment="1">
      <alignment horizontal="left" vertical="center" wrapText="1"/>
    </xf>
    <xf numFmtId="0" fontId="4" fillId="8" borderId="7" xfId="0" applyFont="1" applyFill="1" applyBorder="1" applyAlignment="1">
      <alignment horizontal="left" vertical="top" wrapText="1"/>
    </xf>
    <xf numFmtId="0" fontId="4" fillId="9" borderId="8" xfId="0" applyFont="1" applyFill="1" applyBorder="1" applyAlignment="1">
      <alignment horizontal="left" vertical="top" wrapText="1"/>
    </xf>
    <xf numFmtId="0" fontId="4" fillId="18" borderId="17" xfId="0" applyFont="1" applyFill="1" applyBorder="1" applyAlignment="1">
      <alignment horizontal="left" vertical="top" wrapText="1"/>
    </xf>
    <xf numFmtId="0" fontId="4" fillId="19" borderId="18" xfId="0" applyFont="1" applyFill="1" applyBorder="1" applyAlignment="1">
      <alignment horizontal="left" vertical="top" wrapText="1"/>
    </xf>
    <xf numFmtId="0" fontId="15" fillId="2" borderId="1" xfId="3" applyFont="1" applyFill="1" applyAlignment="1">
      <alignment horizontal="center" vertical="center"/>
    </xf>
    <xf numFmtId="0" fontId="3" fillId="2" borderId="1" xfId="0" applyFont="1" applyFill="1" applyAlignment="1">
      <alignment horizontal="left" vertical="bottom"/>
    </xf>
    <xf numFmtId="0" fontId="3" fillId="2" borderId="1" xfId="0" applyFont="1" applyFill="1" applyAlignment="1">
      <alignment horizontal="left" vertical="center" wrapText="1"/>
    </xf>
    <xf numFmtId="0" fontId="4" fillId="11" borderId="10" xfId="0" applyFont="1" applyFill="1" applyBorder="1" applyAlignment="1">
      <alignment horizontal="left" vertical="top" wrapText="1"/>
    </xf>
    <xf numFmtId="0" fontId="26" fillId="2" borderId="1" xfId="3" applyFont="1" applyFill="1" applyAlignment="1">
      <alignment horizontal="center" vertical="center"/>
    </xf>
    <xf numFmtId="0" fontId="0" fillId="2" borderId="1" xfId="0" applyFill="1" applyAlignment="1" quotePrefix="1">
      <alignment horizontal="justify" vertical="bottom"/>
    </xf>
  </cellXfs>
  <cellStyles count="4">
    <cellStyle name="Normal" xfId="0" builtinId="0" customBuiltin="1"/>
    <cellStyle name="Normal 2" xfId="1"/>
    <cellStyle name="Comma" xfId="2" builtinId="3" customBuiltin="1"/>
    <cellStyle name="Normal_Troškovnik_Strojarski_C_S_01" xfId="3"/>
  </cellStyles>
  <tableStyles count="0"/>
  <extLst>
    <ext uri="smNativeData">
      <pm:charStyles xmlns:pm="smNativeData" id="1637750954" count="1">
        <pm:charStyle name="Normal" fontId="0" Id="1"/>
      </pm:charStyles>
      <pm:colors xmlns:pm="smNativeData" id="1637750954" count="1">
        <pm:color name="Color 24" rgb="BFBFBF"/>
      </pm:colors>
    </ext>
  </extLst>
</styleSheet>
</file>

<file path=xl/_rels/workbook.xml.rels><?xml version="1.0" encoding="UTF-8" standalone="yes" ?>
<Relationships xmlns="http://schemas.openxmlformats.org/package/2006/relationships"><Relationship Id="rId1" Type="http://schemas.openxmlformats.org/officeDocument/2006/relationships/theme" Target="theme/them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3</xdr:col>
      <xdr:colOff>476250</xdr:colOff>
      <xdr:row>6</xdr:row>
      <xdr:rowOff>9525</xdr:rowOff>
    </xdr:to>
    <xdr:pic macro="">
      <xdr:nvPicPr>
        <xdr:cNvPr id="2" name="Image6"/>
        <xdr:cNvPicPr>
          <a:picLocks noChangeAspect="1"/>
          <a:extLst>
            <a:ext uri="smNativeData">
              <pm:smNativeData xmlns:pm="smNativeData" val="SMDATA_15_qhieYRMAAAAlAAAAEQAAAK0AAAAAkAAAAEgAAACQAAAASAAAAAAAAAAAAAAAAAAAAAEAAABQAAAAAAAAAAAA4D8AAAAAAADgPwAAAAAAAOA/AAAAAAAA4D8AAAAAAADgPwAAAAAAAOA/AAAAAAAA4D8AAAAAAADgPwAAAAAAAOA/AAAAAAAA4D8CAAAAjAAAAAAAAAAAAAAA////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8BAAAAf39/AAEAAABkAAAAAAAAABQAAABAHwAAAAAAACYAAAAAAAAAwOD//wAAAAAmAAAAZAAAABYAAABMAAAAAAAAAAAAAAAEAAAAAAAAAAEAAAB/f38AAAAAACgAAAAoAAAAZAAAAGQAAAAAAAAAzMzMAAAAAABQAAAAUAAAAGQAAABkAAAAAAAAAAcAAAA4AAAAAAAAAAAAAAAAAAAA////AAAAAAAAAAAAAAAAAPz///8AAAAA/P///wAAAABkAAAAZAAAAAEAAAAjAAAABAAAAGQAAAAXAAAAFAAAAAAAAAAAAAAA/38AAP9/AAAAAAAACQAAAAQAAACAAQAAHgAAAGgAAAAAAAAAAAAAAAAAAAAAAAAAAAAAABAnAAAQJwAAAAAAAAAAAAAAAAAAAAAAAAAAAAAAAAAAAAAAAAAAAAAUAAAAAAAAAMDA/wAAAAAAZAAAADIAAAAAAAAAZAAAAAAAAAB/f38ACgAAACIAAAAYAAAAAAAAAAAAAAAAAAAAAAAAAAAAAAAAAAAAJAAAACQAAAAAAAAABwAAAAAAAAAAAAAAAAAAAAAAAAAAAAAAAAAAAH9/fwAlAAAAWAAAAAAAAAAAAAAAAAAAAAAAAAAAAAAAAAAAAAAAAAAAAAAAAAAAAAAAAAAAAAAAPwAAAAAAAACghgEAAAAAAAAAAAAAAAAADAAAAAEAAAAAAAAAAAAAAAAAAAAhAAAAMAAAACwAAAAAAAAAAAAAAAICaQAGAAAAAwAAADkAyAI7AQAAhwAAAB8mAADWBQAAAQAAAA=="/>
            </a:ext>
          </a:extLst>
        </xdr:cNvPicPr>
      </xdr:nvPicPr>
      <xdr:blipFill>
        <a:blip xmlns:r="http://schemas.openxmlformats.org/officeDocument/2006/relationships" r:embed="rId1"/>
        <a:srcRect l="0" t="-40" r="0" b="-40"/>
        <a:stretch>
          <a:fillRect/>
        </a:stretch>
      </xdr:blipFill>
      <xdr:spPr>
        <a:xfrm>
          <a:off x="200025" y="85725"/>
          <a:ext cx="6196965" cy="948690"/>
        </a:xfrm>
        <a:prstGeom prst="rect">
          <a:avLst/>
        </a:prstGeom>
        <a:noFill/>
        <a:ln w="12700" cap="flat">
          <a:noFill/>
          <a:prstDash val="solid"/>
          <a:headEnd type="none" w="med" len="me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G49"/>
  <sheetViews>
    <sheetView view="normal" workbookViewId="0">
      <selection activeCell="C28" sqref="C28:G30"/>
    </sheetView>
  </sheetViews>
  <sheetFormatPr defaultRowHeight="13.45"/>
  <cols>
    <col min="1" max="1" width="27.711712" customWidth="1" style="1"/>
    <col min="2" max="2" width="7.000000" customWidth="1" style="1"/>
    <col min="3" max="3" width="49.288288" customWidth="1" style="1"/>
    <col min="4" max="4" width="9.711712" customWidth="1" style="1"/>
    <col min="5" max="7" width="9.144144" hidden="1" style="1">
      <extLst>
        <ext uri="smNativeData">
          <pm:columnDef xmlns:pm="smNativeData" id="1637750954" min="5" max="7" hidden="1" collapsedDB="0" collapsedOL="0"/>
        </ext>
      </extLst>
    </col>
    <col min="8" max="16384" width="9.144144" style="1"/>
  </cols>
  <sheetData>
    <row r="1" spans="1:7">
      <c r="A1" s="56"/>
      <c r="B1" s="56"/>
      <c r="C1" s="56"/>
      <c r="D1" s="56"/>
      <c r="E1" s="56"/>
      <c r="F1" s="56"/>
      <c r="G1" s="56"/>
    </row>
    <row r="2" spans="1:7">
      <c r="A2" s="56"/>
      <c r="B2" s="56"/>
      <c r="C2" s="56"/>
      <c r="D2" s="56"/>
      <c r="E2" s="56"/>
      <c r="F2" s="56"/>
      <c r="G2" s="56"/>
    </row>
    <row r="3" spans="1:7">
      <c r="A3" s="56"/>
      <c r="B3" s="56"/>
      <c r="C3" s="56"/>
      <c r="D3" s="56"/>
      <c r="E3" s="56"/>
      <c r="F3" s="56"/>
      <c r="G3" s="56"/>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7"/>
      <c r="G12" s="57"/>
    </row>
    <row r="13" spans="1:7">
      <c r="A13" s="56"/>
      <c r="B13" s="56"/>
      <c r="C13" s="56"/>
      <c r="D13" s="56"/>
      <c r="E13" s="56"/>
      <c r="F13" s="57"/>
      <c r="G13" s="57"/>
    </row>
    <row r="14" spans="1:7">
      <c r="A14" s="56"/>
      <c r="B14" s="56"/>
      <c r="C14" s="56"/>
      <c r="D14" s="56"/>
      <c r="E14" s="56"/>
      <c r="F14" s="57"/>
      <c r="G14" s="57"/>
    </row>
    <row r="15" spans="1:7">
      <c r="A15" s="56"/>
      <c r="B15" s="56"/>
      <c r="C15" s="56"/>
      <c r="D15" s="56"/>
      <c r="E15" s="56"/>
      <c r="F15" s="57"/>
      <c r="G15" s="57"/>
    </row>
    <row r="16" spans="1:7">
      <c r="A16" s="56"/>
      <c r="B16" s="56"/>
      <c r="C16" s="56"/>
      <c r="D16" s="56"/>
      <c r="E16" s="56"/>
      <c r="F16" s="57"/>
      <c r="G16" s="57"/>
    </row>
    <row r="17" spans="1:7">
      <c r="A17" s="56"/>
      <c r="B17" s="56"/>
      <c r="C17" s="56"/>
      <c r="D17" s="56"/>
      <c r="E17" s="56"/>
      <c r="F17" s="57"/>
      <c r="G17" s="57"/>
    </row>
    <row r="18" spans="1:7">
      <c r="A18" s="56"/>
      <c r="B18" s="56"/>
      <c r="C18" s="56"/>
      <c r="D18" s="56"/>
      <c r="E18" s="56"/>
      <c r="F18" s="57"/>
      <c r="G18" s="57"/>
    </row>
    <row r="19" spans="1:7">
      <c r="A19" s="56"/>
      <c r="B19" s="56"/>
      <c r="C19" s="56"/>
      <c r="D19" s="56"/>
      <c r="E19" s="56"/>
      <c r="F19" s="57"/>
      <c r="G19" s="57"/>
    </row>
    <row r="20" spans="1:7">
      <c r="A20" s="56"/>
      <c r="B20" s="56"/>
      <c r="C20" s="56"/>
      <c r="D20" s="56"/>
      <c r="E20" s="56"/>
      <c r="F20" s="57"/>
      <c r="G20" s="57"/>
    </row>
    <row r="21" spans="1:7">
      <c r="A21" s="56"/>
      <c r="B21" s="56"/>
      <c r="C21" s="56"/>
      <c r="D21" s="56"/>
      <c r="E21" s="56"/>
      <c r="F21" s="57"/>
      <c r="G21" s="57"/>
    </row>
    <row r="22" spans="1:7">
      <c r="A22" s="56"/>
      <c r="B22" s="56"/>
      <c r="C22" s="56"/>
      <c r="D22" s="56"/>
      <c r="E22" s="56"/>
      <c r="F22" s="57"/>
      <c r="G22" s="57"/>
    </row>
    <row r="23" spans="1:7">
      <c r="A23" s="56"/>
      <c r="B23" s="56"/>
      <c r="C23" s="56"/>
      <c r="D23" s="56"/>
      <c r="E23" s="56"/>
      <c r="F23" s="57"/>
      <c r="G23" s="57"/>
    </row>
    <row r="24" spans="1:7">
      <c r="A24" s="58" t="s">
        <v>0</v>
      </c>
      <c r="B24" s="58"/>
      <c r="C24" s="58" t="s">
        <v>1</v>
      </c>
      <c r="D24" s="58"/>
      <c r="E24" s="58"/>
      <c r="F24" s="57"/>
      <c r="G24" s="57"/>
    </row>
    <row r="25" spans="1:7">
      <c r="A25" s="58"/>
      <c r="B25" s="58"/>
      <c r="C25" s="58" t="s">
        <v>2</v>
      </c>
      <c r="D25" s="58"/>
      <c r="E25" s="58"/>
      <c r="F25" s="57"/>
      <c r="G25" s="57"/>
    </row>
    <row r="26" spans="1:7">
      <c r="A26" s="58"/>
      <c r="B26" s="58"/>
      <c r="C26" s="58" t="s">
        <v>3</v>
      </c>
      <c r="D26" s="58"/>
      <c r="E26" s="58"/>
      <c r="F26" s="57"/>
      <c r="G26" s="57"/>
    </row>
    <row r="27" spans="1:7">
      <c r="A27" s="58"/>
      <c r="B27" s="58"/>
      <c r="C27" s="58"/>
      <c r="D27" s="58"/>
      <c r="E27" s="58"/>
      <c r="F27" s="57"/>
      <c r="G27" s="57"/>
    </row>
    <row r="28" spans="1:7">
      <c r="A28" s="59" t="s">
        <v>4</v>
      </c>
      <c r="B28" s="58"/>
      <c r="C28" s="389" t="s">
        <v>5</v>
      </c>
      <c r="D28" s="389"/>
      <c r="E28" s="389"/>
      <c r="F28" s="389"/>
      <c r="G28" s="389"/>
    </row>
    <row r="29" spans="1:7">
      <c r="A29" s="58"/>
      <c r="B29" s="58"/>
      <c r="C29" s="389"/>
      <c r="D29" s="389"/>
      <c r="E29" s="389"/>
      <c r="F29" s="389"/>
      <c r="G29" s="389"/>
    </row>
    <row r="30" spans="1:7">
      <c r="A30" s="58"/>
      <c r="B30" s="58"/>
      <c r="C30" s="389"/>
      <c r="D30" s="389"/>
      <c r="E30" s="389"/>
      <c r="F30" s="389"/>
      <c r="G30" s="389"/>
    </row>
    <row r="31" spans="1:7" ht="47.25" customHeight="1">
      <c r="A31" s="59" t="s">
        <v>6</v>
      </c>
      <c r="B31" s="59"/>
      <c r="C31" s="389"/>
      <c r="D31" s="389"/>
      <c r="E31" s="58"/>
      <c r="F31" s="57"/>
      <c r="G31" s="57"/>
    </row>
    <row r="32" spans="1:7">
      <c r="A32" s="59" t="s">
        <v>7</v>
      </c>
      <c r="B32" s="59"/>
      <c r="C32" s="59" t="s">
        <v>8</v>
      </c>
      <c r="D32" s="58"/>
      <c r="E32" s="58"/>
      <c r="F32" s="56"/>
      <c r="G32" s="56"/>
    </row>
    <row r="33" spans="1:7">
      <c r="A33" s="59"/>
      <c r="B33" s="59"/>
      <c r="C33" s="59" t="s">
        <v>9</v>
      </c>
      <c r="D33" s="58"/>
      <c r="E33" s="58"/>
      <c r="F33" s="56"/>
      <c r="G33" s="56"/>
    </row>
    <row r="34" spans="1:7">
      <c r="A34" s="58"/>
      <c r="B34" s="58"/>
      <c r="C34" s="58" t="s">
        <v>10</v>
      </c>
      <c r="D34" s="58"/>
      <c r="E34" s="58"/>
      <c r="F34" s="56"/>
      <c r="G34" s="56"/>
    </row>
    <row r="35" spans="1:7">
      <c r="A35" s="58"/>
      <c r="B35" s="58"/>
      <c r="C35" s="58" t="s">
        <v>11</v>
      </c>
      <c r="D35" s="58"/>
      <c r="E35" s="58"/>
      <c r="F35" s="56"/>
      <c r="G35" s="56"/>
    </row>
    <row r="36" spans="1:7">
      <c r="A36" s="58"/>
      <c r="B36" s="58"/>
      <c r="C36" s="58" t="s">
        <v>12</v>
      </c>
      <c r="D36" s="58"/>
      <c r="E36" s="58"/>
      <c r="F36" s="56"/>
      <c r="G36" s="56"/>
    </row>
    <row r="37" spans="1:7">
      <c r="A37" s="58"/>
      <c r="B37" s="58"/>
      <c r="C37" s="58" t="s">
        <v>13</v>
      </c>
      <c r="D37" s="58"/>
      <c r="E37" s="58"/>
      <c r="F37" s="56"/>
      <c r="G37" s="56"/>
    </row>
    <row r="38" spans="1:7">
      <c r="A38" s="58"/>
      <c r="B38" s="58"/>
      <c r="C38" s="58"/>
      <c r="D38" s="58"/>
      <c r="E38" s="58"/>
      <c r="F38" s="56"/>
      <c r="G38" s="56"/>
    </row>
    <row r="39" spans="1:7">
      <c r="A39" s="58" t="s">
        <v>14</v>
      </c>
      <c r="B39" s="58"/>
      <c r="C39" s="58" t="s">
        <v>15</v>
      </c>
      <c r="D39" s="58"/>
      <c r="E39" s="58"/>
      <c r="F39" s="56"/>
      <c r="G39" s="56"/>
    </row>
    <row r="40" spans="1:7">
      <c r="A40" s="56"/>
      <c r="B40" s="56"/>
      <c r="C40" s="56"/>
      <c r="D40" s="56"/>
      <c r="E40" s="56"/>
      <c r="F40" s="56"/>
      <c r="G40" s="56"/>
    </row>
    <row r="41" spans="1:7">
      <c r="A41" s="58" t="s">
        <v>16</v>
      </c>
      <c r="B41" s="58"/>
      <c r="C41" s="60" t="s">
        <v>17</v>
      </c>
      <c r="D41" s="58"/>
      <c r="E41" s="58"/>
      <c r="F41" s="56"/>
      <c r="G41" s="56"/>
    </row>
    <row r="42" spans="1:7">
      <c r="A42" s="58"/>
      <c r="B42" s="58"/>
      <c r="C42" s="60"/>
      <c r="D42" s="58"/>
      <c r="E42" s="58"/>
      <c r="F42" s="56"/>
      <c r="G42" s="56"/>
    </row>
    <row r="43" spans="1:7">
      <c r="A43" s="58" t="s">
        <v>18</v>
      </c>
      <c r="B43" s="58"/>
      <c r="C43" s="58" t="s">
        <v>19</v>
      </c>
      <c r="D43" s="58"/>
      <c r="E43" s="58"/>
      <c r="F43" s="56"/>
      <c r="G43" s="56"/>
    </row>
    <row r="44" spans="1:7">
      <c r="A44" s="58"/>
      <c r="B44" s="58"/>
      <c r="C44" s="58"/>
      <c r="D44" s="58"/>
      <c r="E44" s="58"/>
      <c r="F44" s="56"/>
      <c r="G44" s="56"/>
    </row>
    <row r="45" spans="1:7">
      <c r="A45" s="58" t="s">
        <v>20</v>
      </c>
      <c r="B45" s="58"/>
      <c r="C45" s="58" t="s">
        <v>21</v>
      </c>
      <c r="D45" s="58"/>
      <c r="E45" s="58"/>
      <c r="F45" s="56"/>
      <c r="G45" s="56"/>
    </row>
    <row r="46" spans="1:7">
      <c r="A46" s="58"/>
      <c r="B46" s="58"/>
      <c r="C46" s="58"/>
      <c r="D46" s="58"/>
      <c r="E46" s="58"/>
      <c r="F46" s="56"/>
      <c r="G46" s="56"/>
    </row>
    <row r="47" spans="1:7">
      <c r="A47" s="58" t="s">
        <v>22</v>
      </c>
      <c r="B47" s="58"/>
      <c r="C47" s="60" t="s">
        <v>17</v>
      </c>
      <c r="D47" s="58"/>
      <c r="E47" s="58"/>
      <c r="F47" s="56"/>
      <c r="G47" s="56"/>
    </row>
    <row r="48" spans="1:7">
      <c r="A48" s="58"/>
      <c r="B48" s="58"/>
      <c r="C48" s="58"/>
      <c r="D48" s="58"/>
      <c r="E48" s="58"/>
      <c r="F48" s="56"/>
      <c r="G48" s="56"/>
    </row>
    <row r="49" spans="1:7">
      <c r="A49" s="61" t="s">
        <v>23</v>
      </c>
      <c r="B49" s="61"/>
      <c r="C49" s="61"/>
      <c r="D49" s="58"/>
      <c r="E49" s="58"/>
      <c r="F49" s="56"/>
      <c r="G49" s="56"/>
    </row>
  </sheetData>
  <mergeCells count="2">
    <mergeCell ref="C28:G30"/>
    <mergeCell ref="C31:D31"/>
  </mergeCells>
  <printOptions>
    <extLst>
      <ext uri="smNativeData">
        <pm:pageFlags xmlns:pm="smNativeData" id="1637750954" printRowHead="0" printColHead="0" printHeadLine="0" printFootLine="0" autoHeightHeader="0" autoHeightFooter="0" fitToPageBoth="0"/>
      </ext>
    </extLst>
  </printOptions>
  <pageMargins left="0.700000" right="0.700000" top="0.750000" bottom="0.750000" header="0.300000" footer="0.300000"/>
  <pageSetup paperSize="9" scale="94" fitToWidth="0" fitToHeight="1"/>
  <headerFooter>
    <extLst>
      <ext uri="smNativeData">
        <pm:header xmlns:pm="smNativeData" id="1637750954" l="56" r="56" t="56" b="56" borderId="0" fillId="0" vertical="0"/>
        <pm:footer xmlns:pm="smNativeData" id="1637750954" l="56" r="56" t="56" b="56" borderId="0" fillId="0" vertical="2"/>
        <pm:paperBin xmlns:pm="smNativeData" id="1637750954" Id="0" type="0" value="0"/>
        <pm:paperBin xmlns:pm="smNativeData" id="1637750954" Id="1" type="0" value="0"/>
      </ext>
    </extLst>
  </headerFooter>
  <drawing r:id="rId1"/>
  <extLst>
    <ext uri="smNativeData">
      <pm:sheetPrefs xmlns:pm="smNativeData" day="1637750954"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dimension ref="A8:L1583"/>
  <sheetViews>
    <sheetView showZeros="0" tabSelected="1" view="normal" topLeftCell="A524" workbookViewId="0">
      <selection activeCell="C1" sqref="C1:C1048576"/>
    </sheetView>
  </sheetViews>
  <sheetFormatPr defaultRowHeight="13.45"/>
  <cols>
    <col min="1" max="1" width="3.288288" customWidth="1" style="4"/>
    <col min="2" max="2" width="48.288288" customWidth="1" style="6"/>
    <col min="3" max="3" width="9.855856" customWidth="1" style="306"/>
    <col min="4" max="4" width="10.567568" customWidth="1" style="30"/>
    <col min="5" max="5" width="11.288288" customWidth="1" style="31"/>
    <col min="6" max="6" width="4.000000" customWidth="1" style="5"/>
    <col min="7" max="7" width="13.855856" customWidth="1" style="5"/>
    <col min="8" max="8" width="16.711712" hidden="1" customWidth="1" style="4">
      <extLst>
        <ext uri="smNativeData">
          <pm:columnDef xmlns:pm="smNativeData" id="1637750954" min="8" max="8" hidden="1" collapsedDB="0" collapsedOL="0"/>
        </ext>
      </extLst>
    </col>
    <col min="9" max="9" width="3.000000" hidden="1" customWidth="1" style="4">
      <extLst>
        <ext uri="smNativeData">
          <pm:columnDef xmlns:pm="smNativeData" id="1637750954" min="9" max="9" hidden="1" collapsedDB="0" collapsedOL="0"/>
        </ext>
      </extLst>
    </col>
    <col min="10" max="10" width="9.144144" hidden="1" style="4">
      <extLst>
        <ext uri="smNativeData">
          <pm:columnDef xmlns:pm="smNativeData" id="1637750954" min="10" max="10" hidden="1" collapsedDB="0" collapsedOL="0"/>
        </ext>
      </extLst>
    </col>
    <col min="11" max="16384" width="9.144144" style="4"/>
  </cols>
  <sheetData>
    <row r="8" spans="2:9">
      <c r="B8" s="396" t="s">
        <v>24</v>
      </c>
      <c r="C8" s="396"/>
      <c r="D8" s="396"/>
      <c r="E8" s="396"/>
      <c r="F8" s="396"/>
      <c r="G8" s="396"/>
      <c r="H8" s="396"/>
      <c r="I8" s="396"/>
    </row>
    <row r="9" spans="2:9" ht="7.50" customHeight="1">
      <c r="B9" s="64"/>
      <c r="C9" s="300"/>
      <c r="D9" s="65"/>
      <c r="E9" s="179"/>
      <c r="F9" s="66"/>
      <c r="G9" s="67"/>
      <c r="H9" s="67"/>
      <c r="I9" s="67"/>
    </row>
    <row r="10" spans="2:9">
      <c r="B10" s="396" t="s">
        <v>25</v>
      </c>
      <c r="C10" s="396"/>
      <c r="D10" s="396"/>
      <c r="E10" s="396"/>
      <c r="F10" s="396"/>
      <c r="G10" s="396"/>
      <c r="H10" s="396"/>
      <c r="I10" s="396"/>
    </row>
    <row r="11" spans="2:9" ht="11.65" customHeight="1">
      <c r="B11" s="64"/>
      <c r="C11" s="300"/>
      <c r="D11" s="65"/>
      <c r="E11" s="179"/>
      <c r="F11" s="66"/>
      <c r="G11" s="67"/>
      <c r="H11" s="67"/>
      <c r="I11" s="67"/>
    </row>
    <row r="12" spans="2:9">
      <c r="B12" s="396" t="s">
        <v>26</v>
      </c>
      <c r="C12" s="396"/>
      <c r="D12" s="396"/>
      <c r="E12" s="396"/>
      <c r="F12" s="396"/>
      <c r="G12" s="396"/>
      <c r="H12" s="396"/>
      <c r="I12" s="396"/>
    </row>
    <row r="13" spans="2:9" ht="7.50" customHeight="1">
      <c r="B13" s="64"/>
      <c r="C13" s="300"/>
      <c r="D13" s="65"/>
      <c r="E13" s="179"/>
      <c r="F13" s="66"/>
      <c r="G13" s="67"/>
      <c r="H13" s="67"/>
      <c r="I13" s="67"/>
    </row>
    <row r="14" spans="2:9">
      <c r="B14" s="400" t="s">
        <v>27</v>
      </c>
      <c r="C14" s="400"/>
      <c r="D14" s="400"/>
      <c r="E14" s="400"/>
      <c r="F14" s="400"/>
      <c r="G14" s="400"/>
      <c r="H14" s="400"/>
      <c r="I14" s="400"/>
    </row>
    <row r="15" spans="2:9" ht="7.50" customHeight="1">
      <c r="B15" s="229"/>
      <c r="C15" s="301"/>
      <c r="D15" s="302"/>
      <c r="E15" s="231"/>
      <c r="F15" s="230"/>
      <c r="G15" s="230"/>
      <c r="H15" s="230"/>
      <c r="I15" s="230"/>
    </row>
    <row r="16" spans="2:9">
      <c r="B16" s="400" t="s">
        <v>28</v>
      </c>
      <c r="C16" s="400"/>
      <c r="D16" s="400"/>
      <c r="E16" s="400"/>
      <c r="F16" s="400"/>
      <c r="G16" s="400"/>
      <c r="H16" s="400"/>
      <c r="I16" s="400"/>
    </row>
    <row r="21" spans="2:7">
      <c r="B21" s="4"/>
      <c r="C21" s="303"/>
      <c r="D21" s="50"/>
      <c r="E21" s="159"/>
      <c r="F21" s="7"/>
      <c r="G21" s="7"/>
    </row>
    <row r="22" spans="2:7">
      <c r="B22" s="4"/>
      <c r="C22" s="303"/>
      <c r="D22" s="50"/>
      <c r="E22" s="159"/>
      <c r="F22" s="7"/>
      <c r="G22" s="7"/>
    </row>
    <row r="23" spans="2:7">
      <c r="B23" s="156" t="s">
        <v>29</v>
      </c>
      <c r="C23" s="303"/>
      <c r="D23" s="50"/>
      <c r="E23" s="159"/>
      <c r="F23" s="7"/>
      <c r="G23" s="7"/>
    </row>
    <row r="24" spans="2:7">
      <c r="B24" s="4"/>
      <c r="C24" s="303"/>
      <c r="D24" s="50"/>
      <c r="E24" s="159"/>
      <c r="F24" s="7"/>
      <c r="G24" s="7"/>
    </row>
    <row r="25" spans="2:7">
      <c r="B25" s="8" t="s">
        <v>30</v>
      </c>
      <c r="C25" s="303"/>
      <c r="D25" s="50"/>
      <c r="E25" s="159"/>
      <c r="F25" s="7"/>
      <c r="G25" s="7"/>
    </row>
    <row r="26" spans="2:7">
      <c r="B26" s="4"/>
      <c r="C26" s="303"/>
      <c r="D26" s="50"/>
      <c r="E26" s="159"/>
      <c r="F26" s="7"/>
      <c r="G26" s="7"/>
    </row>
    <row r="27" spans="2:7">
      <c r="B27" s="9" t="s">
        <v>31</v>
      </c>
      <c r="C27" s="303"/>
      <c r="D27" s="50"/>
      <c r="E27" s="159"/>
      <c r="F27" s="7"/>
      <c r="G27" s="7"/>
    </row>
    <row r="28" spans="2:7">
      <c r="B28" s="9"/>
      <c r="C28" s="303"/>
      <c r="D28" s="50"/>
      <c r="E28" s="159"/>
      <c r="F28" s="7"/>
      <c r="G28" s="7"/>
    </row>
    <row r="29" spans="2:7">
      <c r="B29" s="63" t="s">
        <v>32</v>
      </c>
      <c r="C29" s="63"/>
      <c r="D29" s="63"/>
      <c r="E29" s="63"/>
      <c r="F29" s="63"/>
      <c r="G29" s="63"/>
    </row>
    <row r="30" spans="2:7">
      <c r="B30" s="397" t="s">
        <v>33</v>
      </c>
      <c r="C30" s="397"/>
      <c r="D30" s="397"/>
      <c r="E30" s="397"/>
      <c r="F30" s="397"/>
      <c r="G30" s="397"/>
    </row>
    <row r="31" spans="2:7">
      <c r="B31" s="397" t="s">
        <v>34</v>
      </c>
      <c r="C31" s="397"/>
      <c r="D31" s="397"/>
      <c r="E31" s="397"/>
      <c r="F31" s="397"/>
      <c r="G31" s="397"/>
    </row>
    <row r="32" spans="2:7">
      <c r="B32" s="397" t="s">
        <v>35</v>
      </c>
      <c r="C32" s="397"/>
      <c r="D32" s="397"/>
      <c r="E32" s="397"/>
      <c r="F32" s="397"/>
      <c r="G32" s="397"/>
    </row>
    <row r="33" spans="2:7">
      <c r="B33" s="397" t="s">
        <v>36</v>
      </c>
      <c r="C33" s="397"/>
      <c r="D33" s="397"/>
      <c r="E33" s="397"/>
      <c r="F33" s="397"/>
      <c r="G33" s="397"/>
    </row>
    <row r="34" spans="2:7" ht="56.25" customHeight="1">
      <c r="B34" s="62" t="s">
        <v>37</v>
      </c>
      <c r="C34" s="62"/>
      <c r="D34" s="62"/>
      <c r="E34" s="62"/>
      <c r="F34" s="62"/>
      <c r="G34" s="62"/>
    </row>
    <row r="35" spans="2:7">
      <c r="B35" s="4"/>
      <c r="C35" s="303"/>
      <c r="D35" s="50"/>
      <c r="E35" s="159"/>
      <c r="F35" s="7"/>
      <c r="G35" s="7"/>
    </row>
    <row r="36" spans="2:7">
      <c r="B36" s="9" t="s">
        <v>38</v>
      </c>
      <c r="C36" s="303"/>
      <c r="D36" s="50"/>
      <c r="E36" s="159"/>
      <c r="F36" s="7"/>
      <c r="G36" s="7"/>
    </row>
    <row r="37" spans="2:7">
      <c r="B37" s="9"/>
      <c r="C37" s="303"/>
      <c r="D37" s="50"/>
      <c r="E37" s="159"/>
      <c r="F37" s="7"/>
      <c r="G37" s="7"/>
    </row>
    <row r="38" spans="2:7">
      <c r="B38" s="397" t="s">
        <v>39</v>
      </c>
      <c r="C38" s="397"/>
      <c r="D38" s="397"/>
      <c r="E38" s="397"/>
      <c r="F38" s="397"/>
      <c r="G38" s="397"/>
    </row>
    <row r="39" spans="2:7">
      <c r="B39" s="397" t="s">
        <v>40</v>
      </c>
      <c r="C39" s="397"/>
      <c r="D39" s="397"/>
      <c r="E39" s="397"/>
      <c r="F39" s="397"/>
      <c r="G39" s="397"/>
    </row>
    <row r="40" spans="2:7">
      <c r="B40" s="397" t="s">
        <v>41</v>
      </c>
      <c r="C40" s="397"/>
      <c r="D40" s="397"/>
      <c r="E40" s="397"/>
      <c r="F40" s="397"/>
      <c r="G40" s="397"/>
    </row>
    <row r="41" spans="2:7">
      <c r="B41" s="397" t="s">
        <v>42</v>
      </c>
      <c r="C41" s="397"/>
      <c r="D41" s="397"/>
      <c r="E41" s="397"/>
      <c r="F41" s="397"/>
      <c r="G41" s="397"/>
    </row>
    <row r="42" spans="2:7">
      <c r="B42" s="397" t="s">
        <v>43</v>
      </c>
      <c r="C42" s="397"/>
      <c r="D42" s="397"/>
      <c r="E42" s="397"/>
      <c r="F42" s="397"/>
      <c r="G42" s="397"/>
    </row>
    <row r="43" spans="2:7">
      <c r="B43" s="4" t="s">
        <v>44</v>
      </c>
      <c r="C43" s="303"/>
      <c r="D43" s="50"/>
      <c r="E43" s="159"/>
      <c r="F43" s="7"/>
      <c r="G43" s="7"/>
    </row>
    <row r="44" spans="2:7">
      <c r="B44" s="4"/>
      <c r="C44" s="303"/>
      <c r="D44" s="50"/>
      <c r="E44" s="159"/>
      <c r="F44" s="7"/>
      <c r="G44" s="7"/>
    </row>
    <row r="45" spans="2:7">
      <c r="B45" s="9" t="s">
        <v>45</v>
      </c>
      <c r="C45" s="303"/>
      <c r="D45" s="50"/>
      <c r="E45" s="159"/>
      <c r="F45" s="7"/>
      <c r="G45" s="7"/>
    </row>
    <row r="46" spans="2:7">
      <c r="B46" s="63"/>
      <c r="C46" s="63"/>
      <c r="D46" s="63"/>
      <c r="E46" s="63"/>
      <c r="F46" s="63"/>
      <c r="G46" s="63"/>
    </row>
    <row r="47" spans="2:7" ht="12.95" customHeight="1">
      <c r="B47" s="398" t="s">
        <v>46</v>
      </c>
      <c r="C47" s="398"/>
      <c r="D47" s="398"/>
      <c r="E47" s="398"/>
      <c r="F47" s="398"/>
      <c r="G47" s="398"/>
    </row>
    <row r="48" spans="2:7" ht="67.90" customHeight="1">
      <c r="B48" s="62" t="s">
        <v>47</v>
      </c>
      <c r="C48" s="62"/>
      <c r="D48" s="62"/>
      <c r="E48" s="62"/>
      <c r="F48" s="62"/>
      <c r="G48" s="62"/>
    </row>
    <row r="49" spans="2:7">
      <c r="B49" s="4"/>
      <c r="C49" s="303"/>
      <c r="D49" s="50"/>
      <c r="E49" s="159"/>
      <c r="F49" s="7"/>
      <c r="G49" s="7"/>
    </row>
    <row r="50" spans="2:7">
      <c r="B50" s="9" t="s">
        <v>48</v>
      </c>
      <c r="C50" s="303"/>
      <c r="D50" s="50"/>
      <c r="E50" s="159"/>
      <c r="F50" s="7"/>
      <c r="G50" s="7"/>
    </row>
    <row r="51" spans="2:7">
      <c r="B51" s="4"/>
      <c r="C51" s="303"/>
      <c r="D51" s="50"/>
      <c r="E51" s="159"/>
      <c r="F51" s="7"/>
      <c r="G51" s="7"/>
    </row>
    <row r="52" spans="2:7" ht="52.50" customHeight="1">
      <c r="B52" s="62" t="s">
        <v>49</v>
      </c>
      <c r="C52" s="62"/>
      <c r="D52" s="62"/>
      <c r="E52" s="62"/>
      <c r="F52" s="62"/>
      <c r="G52" s="62"/>
    </row>
    <row r="53" spans="2:7" ht="80.10" customHeight="1">
      <c r="B53" s="62" t="s">
        <v>50</v>
      </c>
      <c r="C53" s="62"/>
      <c r="D53" s="62"/>
      <c r="E53" s="62"/>
      <c r="F53" s="62"/>
      <c r="G53" s="62"/>
    </row>
    <row r="54" spans="2:7">
      <c r="B54" s="62"/>
      <c r="C54" s="304"/>
      <c r="D54" s="304"/>
      <c r="E54" s="62"/>
      <c r="F54" s="62"/>
      <c r="G54" s="62"/>
    </row>
    <row r="55" spans="2:7">
      <c r="B55" s="158" t="s">
        <v>29</v>
      </c>
      <c r="C55" s="304"/>
      <c r="D55" s="304"/>
      <c r="E55" s="62"/>
      <c r="F55" s="62"/>
      <c r="G55" s="62"/>
    </row>
    <row r="56" spans="2:7">
      <c r="B56" s="62"/>
      <c r="C56" s="305"/>
      <c r="D56" s="304"/>
      <c r="E56" s="180"/>
      <c r="F56" s="62"/>
      <c r="G56" s="177"/>
    </row>
    <row r="57" spans="2:7">
      <c r="B57" s="68" t="s">
        <v>51</v>
      </c>
      <c r="C57" s="305"/>
      <c r="D57" s="304"/>
      <c r="E57" s="180"/>
      <c r="F57" s="62"/>
      <c r="G57" s="177"/>
    </row>
    <row r="58" spans="2:7">
      <c r="B58" s="69" t="s">
        <v>52</v>
      </c>
      <c r="C58" s="305"/>
      <c r="D58" s="304"/>
      <c r="E58" s="180"/>
      <c r="F58" s="62"/>
      <c r="G58" s="177"/>
    </row>
    <row r="59" spans="2:7">
      <c r="B59" s="62"/>
      <c r="C59" s="305"/>
      <c r="D59" s="304"/>
      <c r="E59" s="180"/>
      <c r="F59" s="62"/>
      <c r="G59" s="177"/>
    </row>
    <row r="60" spans="2:9" s="13" customFormat="1">
      <c r="B60" s="10" t="s">
        <v>53</v>
      </c>
      <c r="C60" s="306"/>
      <c r="D60" s="30"/>
      <c r="E60" s="31"/>
      <c r="F60" s="5"/>
      <c r="G60" s="5"/>
      <c r="H60" s="11" t="s">
        <v>54</v>
      </c>
      <c r="I60" s="12" t="n">
        <v>4</v>
      </c>
    </row>
    <row r="61" spans="2:9" s="13" customFormat="1">
      <c r="B61" s="6"/>
      <c r="C61" s="306"/>
      <c r="D61" s="30"/>
      <c r="E61" s="31"/>
      <c r="F61" s="5"/>
      <c r="G61" s="5"/>
      <c r="H61" s="14" t="s">
        <v>55</v>
      </c>
      <c r="I61" s="15" t="n">
        <v>3</v>
      </c>
    </row>
    <row r="62" spans="2:9" s="13" customFormat="1">
      <c r="B62" s="6" t="s">
        <v>56</v>
      </c>
      <c r="C62" s="306"/>
      <c r="D62" s="30"/>
      <c r="E62" s="31"/>
      <c r="F62" s="5"/>
      <c r="G62" s="5"/>
      <c r="H62" s="16" t="s">
        <v>57</v>
      </c>
      <c r="I62" s="17" t="n">
        <v>1</v>
      </c>
    </row>
    <row r="63" spans="2:7" s="13" customFormat="1">
      <c r="B63" s="6" t="s">
        <v>58</v>
      </c>
      <c r="C63" s="306"/>
      <c r="D63" s="30"/>
      <c r="E63" s="31"/>
      <c r="F63" s="5"/>
      <c r="G63" s="5"/>
    </row>
    <row r="64" spans="2:7" s="13" customFormat="1">
      <c r="B64" s="6" t="s">
        <v>59</v>
      </c>
      <c r="C64" s="306"/>
      <c r="D64" s="30"/>
      <c r="E64" s="31"/>
      <c r="F64" s="5"/>
      <c r="G64" s="5"/>
    </row>
    <row r="65" spans="2:7" s="13" customFormat="1">
      <c r="B65" s="6" t="s">
        <v>60</v>
      </c>
      <c r="C65" s="306"/>
      <c r="D65" s="30"/>
      <c r="E65" s="31"/>
      <c r="F65" s="5"/>
      <c r="G65" s="5"/>
    </row>
    <row r="66" spans="2:7" s="13" customFormat="1">
      <c r="B66" s="18" t="s">
        <v>61</v>
      </c>
      <c r="C66" s="307" t="n">
        <v>71.6599999999999966</v>
      </c>
      <c r="D66" s="30"/>
      <c r="E66" s="141" t="n">
        <v>0</v>
      </c>
      <c r="F66" s="5"/>
      <c r="G66" s="19">
        <f>C66*E66</f>
        <v>0</v>
      </c>
    </row>
    <row r="67" spans="2:7" s="13" customFormat="1">
      <c r="B67" s="18" t="s">
        <v>62</v>
      </c>
      <c r="C67" s="307">
        <f>8.25</f>
        <v>8.25</v>
      </c>
      <c r="D67" s="30"/>
      <c r="E67" s="141" t="n">
        <v>0</v>
      </c>
      <c r="F67" s="5"/>
      <c r="G67" s="19">
        <f>C67*E67</f>
        <v>0</v>
      </c>
    </row>
    <row r="68" spans="2:7" s="13" customFormat="1">
      <c r="B68" s="20" t="s">
        <v>63</v>
      </c>
      <c r="C68" s="306">
        <f>SUM(C66:C67)</f>
        <v>79.9099999999999966</v>
      </c>
      <c r="D68" s="30"/>
      <c r="E68" s="31"/>
      <c r="F68" s="5"/>
      <c r="G68" s="5"/>
    </row>
    <row r="69" spans="2:7" s="13" customFormat="1">
      <c r="B69" s="6"/>
      <c r="C69" s="306"/>
      <c r="D69" s="30"/>
      <c r="E69" s="31"/>
      <c r="F69" s="5"/>
      <c r="G69" s="5"/>
    </row>
    <row r="70" spans="2:7" s="13" customFormat="1">
      <c r="B70" s="6" t="s">
        <v>64</v>
      </c>
      <c r="C70" s="306"/>
      <c r="D70" s="30"/>
      <c r="E70" s="31"/>
      <c r="F70" s="5"/>
      <c r="G70" s="5"/>
    </row>
    <row r="71" spans="2:7" s="13" customFormat="1">
      <c r="B71" s="52" t="s">
        <v>65</v>
      </c>
      <c r="C71" s="306"/>
      <c r="D71" s="30"/>
      <c r="E71" s="31"/>
      <c r="F71" s="5"/>
      <c r="G71" s="5"/>
    </row>
    <row r="72" spans="2:7">
      <c r="B72" s="18" t="s">
        <v>66</v>
      </c>
      <c r="C72" s="306">
        <f>C68</f>
        <v>79.9099999999999966</v>
      </c>
      <c r="E72" s="141" t="n">
        <v>0</v>
      </c>
      <c r="G72" s="19">
        <f>C72*E72</f>
        <v>0</v>
      </c>
    </row>
    <row r="73" spans="2:2" hidden="1">
      <c r="B73" s="18"/>
      <extLst>
        <ext uri="smNativeData">
          <pm:rowDef xmlns:pm="smNativeData" id="1637750954" r="73" hidden="1" collapsedDB="0" collapsedOL="0"/>
        </ext>
      </extLst>
    </row>
    <row r="74" spans="2:7" hidden="1" ht="81" customHeight="1">
      <c r="B74" s="52" t="s">
        <v>67</v>
      </c>
      <c r="C74" s="308"/>
      <c r="D74" s="309"/>
      <c r="E74" s="160"/>
      <c r="F74" s="53"/>
      <c r="G74" s="170"/>
      <extLst>
        <ext uri="smNativeData">
          <pm:rowDef xmlns:pm="smNativeData" id="1637750954" r="74" hidden="1" collapsedDB="0" collapsedOL="0"/>
        </ext>
      </extLst>
    </row>
    <row r="75" spans="2:7" hidden="1">
      <c r="B75" s="18" t="s">
        <v>68</v>
      </c>
      <c r="C75" s="306" t="n">
        <v>0</v>
      </c>
      <c r="E75" s="141" t="n">
        <v>25</v>
      </c>
      <c r="G75" s="19">
        <f>C75*E75</f>
        <v>0</v>
      </c>
      <extLst>
        <ext uri="smNativeData">
          <pm:rowDef xmlns:pm="smNativeData" id="1637750954" r="75" hidden="1" collapsedDB="0" collapsedOL="0"/>
        </ext>
      </extLst>
    </row>
    <row r="76" spans="2:7" hidden="1">
      <c r="B76" s="18" t="s">
        <v>69</v>
      </c>
      <c r="C76" s="306" t="n">
        <v>0</v>
      </c>
      <c r="E76" s="141" t="n">
        <v>25</v>
      </c>
      <c r="G76" s="19">
        <f>C76*E76</f>
        <v>0</v>
      </c>
      <extLst>
        <ext uri="smNativeData">
          <pm:rowDef xmlns:pm="smNativeData" id="1637750954" r="76" hidden="1" collapsedDB="0" collapsedOL="0"/>
        </ext>
      </extLst>
    </row>
    <row r="77" spans="2:7" hidden="1">
      <c r="B77" s="18" t="s">
        <v>70</v>
      </c>
      <c r="C77" s="306" t="n">
        <v>0</v>
      </c>
      <c r="E77" s="141" t="n">
        <v>25</v>
      </c>
      <c r="G77" s="19">
        <f>C77*E77</f>
        <v>0</v>
      </c>
      <extLst>
        <ext uri="smNativeData">
          <pm:rowDef xmlns:pm="smNativeData" id="1637750954" r="77" hidden="1" collapsedDB="0" collapsedOL="0"/>
        </ext>
      </extLst>
    </row>
    <row r="78" spans="2:2" hidden="1">
      <c r="B78" s="18"/>
      <extLst>
        <ext uri="smNativeData">
          <pm:rowDef xmlns:pm="smNativeData" id="1637750954" r="78" hidden="1" collapsedDB="0" collapsedOL="0"/>
        </ext>
      </extLst>
    </row>
    <row r="79" spans="2:2" hidden="1">
      <c r="B79" s="6" t="s">
        <v>71</v>
      </c>
      <extLst>
        <ext uri="smNativeData">
          <pm:rowDef xmlns:pm="smNativeData" id="1637750954" r="79" hidden="1" collapsedDB="0" collapsedOL="0"/>
        </ext>
      </extLst>
    </row>
    <row r="80" spans="2:2" hidden="1">
      <c r="B80" s="6" t="s">
        <v>72</v>
      </c>
      <extLst>
        <ext uri="smNativeData">
          <pm:rowDef xmlns:pm="smNativeData" id="1637750954" r="80" hidden="1" collapsedDB="0" collapsedOL="0"/>
        </ext>
      </extLst>
    </row>
    <row r="81" spans="2:2" hidden="1">
      <c r="B81" s="6" t="s">
        <v>73</v>
      </c>
      <extLst>
        <ext uri="smNativeData">
          <pm:rowDef xmlns:pm="smNativeData" id="1637750954" r="81" hidden="1" collapsedDB="0" collapsedOL="0"/>
        </ext>
      </extLst>
    </row>
    <row r="82" spans="2:2" hidden="1">
      <c r="B82" s="6" t="s">
        <v>74</v>
      </c>
      <extLst>
        <ext uri="smNativeData">
          <pm:rowDef xmlns:pm="smNativeData" id="1637750954" r="82" hidden="1" collapsedDB="0" collapsedOL="0"/>
        </ext>
      </extLst>
    </row>
    <row r="83" spans="2:2" hidden="1">
      <c r="B83" s="6" t="s">
        <v>75</v>
      </c>
      <extLst>
        <ext uri="smNativeData">
          <pm:rowDef xmlns:pm="smNativeData" id="1637750954" r="83" hidden="1" collapsedDB="0" collapsedOL="0"/>
        </ext>
      </extLst>
    </row>
    <row r="84" spans="2:2" hidden="1">
      <c r="B84" s="6" t="s">
        <v>76</v>
      </c>
      <extLst>
        <ext uri="smNativeData">
          <pm:rowDef xmlns:pm="smNativeData" id="1637750954" r="84" hidden="1" collapsedDB="0" collapsedOL="0"/>
        </ext>
      </extLst>
    </row>
    <row r="85" spans="2:2" hidden="1">
      <c r="B85" s="6" t="s">
        <v>77</v>
      </c>
      <extLst>
        <ext uri="smNativeData">
          <pm:rowDef xmlns:pm="smNativeData" id="1637750954" r="85" hidden="1" collapsedDB="0" collapsedOL="0"/>
        </ext>
      </extLst>
    </row>
    <row r="86" spans="2:7" hidden="1">
      <c r="B86" s="18" t="s">
        <v>78</v>
      </c>
      <c r="C86" s="306" t="n">
        <v>0</v>
      </c>
      <c r="E86" s="141" t="n">
        <v>15</v>
      </c>
      <c r="G86" s="19">
        <f>C86*E86</f>
        <v>0</v>
      </c>
      <extLst>
        <ext uri="smNativeData">
          <pm:rowDef xmlns:pm="smNativeData" id="1637750954" r="86" hidden="1" collapsedDB="0" collapsedOL="0"/>
        </ext>
      </extLst>
    </row>
    <row r="88" spans="2:7">
      <c r="B88" s="6" t="s">
        <v>79</v>
      </c>
      <c r="D88" s="310"/>
      <c r="E88" s="161"/>
      <c r="F88" s="22"/>
      <c r="G88" s="22"/>
    </row>
    <row r="89" spans="2:7">
      <c r="B89" s="6" t="s">
        <v>80</v>
      </c>
      <c r="D89" s="310"/>
      <c r="E89" s="161"/>
      <c r="F89" s="22"/>
      <c r="G89" s="22"/>
    </row>
    <row r="90" spans="2:7">
      <c r="B90" s="6" t="s">
        <v>81</v>
      </c>
      <c r="D90" s="310"/>
      <c r="E90" s="161"/>
      <c r="F90" s="22"/>
      <c r="G90" s="22"/>
    </row>
    <row r="91" spans="2:7">
      <c r="B91" s="6" t="s">
        <v>82</v>
      </c>
      <c r="D91" s="310"/>
      <c r="E91" s="161"/>
      <c r="F91" s="22"/>
      <c r="G91" s="22"/>
    </row>
    <row r="92" spans="2:7">
      <c r="B92" s="6" t="s">
        <v>83</v>
      </c>
      <c r="D92" s="310"/>
      <c r="E92" s="161"/>
      <c r="F92" s="22"/>
      <c r="G92" s="22"/>
    </row>
    <row r="93" spans="2:7">
      <c r="B93" s="6" t="s">
        <v>84</v>
      </c>
      <c r="D93" s="310"/>
      <c r="E93" s="161"/>
      <c r="F93" s="22"/>
      <c r="G93" s="22"/>
    </row>
    <row r="94" spans="2:7">
      <c r="B94" s="6" t="s">
        <v>85</v>
      </c>
      <c r="D94" s="310"/>
      <c r="E94" s="161"/>
      <c r="F94" s="22"/>
      <c r="G94" s="22"/>
    </row>
    <row r="95" spans="2:7">
      <c r="B95" s="6" t="s">
        <v>86</v>
      </c>
      <c r="D95" s="310"/>
      <c r="E95" s="161"/>
      <c r="F95" s="22"/>
      <c r="G95" s="22"/>
    </row>
    <row r="96" spans="2:7">
      <c r="B96" s="6" t="s">
        <v>87</v>
      </c>
      <c r="D96" s="310"/>
      <c r="E96" s="161"/>
      <c r="F96" s="22"/>
      <c r="G96" s="22"/>
    </row>
    <row r="97" spans="2:7">
      <c r="B97" s="18" t="s">
        <v>88</v>
      </c>
      <c r="C97" s="306" t="n">
        <v>1</v>
      </c>
      <c r="D97" s="310"/>
      <c r="E97" s="141" t="n">
        <v>0</v>
      </c>
      <c r="F97" s="22"/>
      <c r="G97" s="19">
        <f>C97*E97</f>
        <v>0</v>
      </c>
    </row>
    <row r="98" spans="2:7">
      <c r="B98" s="23"/>
      <c r="C98" s="311"/>
      <c r="D98" s="310"/>
      <c r="E98" s="161"/>
      <c r="F98" s="22"/>
      <c r="G98" s="22"/>
    </row>
    <row r="99" spans="2:7" hidden="1">
      <c r="B99" s="6" t="s">
        <v>89</v>
      </c>
      <c r="D99" s="310"/>
      <c r="E99" s="161"/>
      <c r="F99" s="22"/>
      <c r="G99" s="22"/>
      <extLst>
        <ext uri="smNativeData">
          <pm:rowDef xmlns:pm="smNativeData" id="1637750954" r="99" hidden="1" collapsedDB="0" collapsedOL="0"/>
        </ext>
      </extLst>
    </row>
    <row r="100" spans="2:7" hidden="1">
      <c r="B100" s="6" t="s">
        <v>90</v>
      </c>
      <c r="D100" s="310"/>
      <c r="E100" s="161"/>
      <c r="F100" s="22"/>
      <c r="G100" s="22"/>
      <extLst>
        <ext uri="smNativeData">
          <pm:rowDef xmlns:pm="smNativeData" id="1637750954" r="100" hidden="1" collapsedDB="0" collapsedOL="0"/>
        </ext>
      </extLst>
    </row>
    <row r="101" spans="2:7" hidden="1">
      <c r="B101" s="6" t="s">
        <v>91</v>
      </c>
      <c r="D101" s="310"/>
      <c r="E101" s="161"/>
      <c r="F101" s="22"/>
      <c r="G101" s="22"/>
      <extLst>
        <ext uri="smNativeData">
          <pm:rowDef xmlns:pm="smNativeData" id="1637750954" r="101" hidden="1" collapsedDB="0" collapsedOL="0"/>
        </ext>
      </extLst>
    </row>
    <row r="102" spans="2:7" hidden="1">
      <c r="B102" s="6" t="s">
        <v>92</v>
      </c>
      <c r="D102" s="310"/>
      <c r="E102" s="161"/>
      <c r="F102" s="22"/>
      <c r="G102" s="22"/>
      <extLst>
        <ext uri="smNativeData">
          <pm:rowDef xmlns:pm="smNativeData" id="1637750954" r="102" hidden="1" collapsedDB="0" collapsedOL="0"/>
        </ext>
      </extLst>
    </row>
    <row r="103" spans="2:7" hidden="1">
      <c r="B103" s="6" t="s">
        <v>93</v>
      </c>
      <c r="D103" s="310"/>
      <c r="E103" s="161"/>
      <c r="F103" s="22"/>
      <c r="G103" s="22"/>
      <extLst>
        <ext uri="smNativeData">
          <pm:rowDef xmlns:pm="smNativeData" id="1637750954" r="103" hidden="1" collapsedDB="0" collapsedOL="0"/>
        </ext>
      </extLst>
    </row>
    <row r="104" spans="2:7" hidden="1">
      <c r="B104" s="18" t="s">
        <v>88</v>
      </c>
      <c r="C104" s="306" t="n">
        <v>0</v>
      </c>
      <c r="D104" s="310"/>
      <c r="E104" s="141" t="n">
        <v>0</v>
      </c>
      <c r="F104" s="22"/>
      <c r="G104" s="19">
        <f>C104*E104</f>
        <v>0</v>
      </c>
      <extLst>
        <ext uri="smNativeData">
          <pm:rowDef xmlns:pm="smNativeData" id="1637750954" r="104" hidden="1" collapsedDB="0" collapsedOL="0"/>
        </ext>
      </extLst>
    </row>
    <row r="105" spans="2:7" hidden="1">
      <c r="B105" s="21"/>
      <c r="C105" s="311"/>
      <c r="D105" s="310"/>
      <c r="E105" s="161"/>
      <c r="F105" s="22"/>
      <c r="G105" s="22"/>
      <extLst>
        <ext uri="smNativeData">
          <pm:rowDef xmlns:pm="smNativeData" id="1637750954" r="105" hidden="1" collapsedDB="0" collapsedOL="0"/>
        </ext>
      </extLst>
    </row>
    <row r="106" spans="2:7">
      <c r="B106" s="24" t="s">
        <v>53</v>
      </c>
      <c r="C106" s="312"/>
      <c r="D106" s="313"/>
      <c r="E106" s="26" t="s">
        <v>94</v>
      </c>
      <c r="F106" s="27"/>
      <c r="G106" s="171">
        <f>SUM(G60:G105)</f>
        <v>0</v>
      </c>
    </row>
    <row r="107" spans="2:7" ht="7.50" customHeight="1">
      <c r="B107" s="10"/>
      <c r="E107" s="28"/>
      <c r="F107" s="29"/>
      <c r="G107" s="48"/>
    </row>
    <row r="108" spans="2:2">
      <c r="B108" s="10" t="s">
        <v>95</v>
      </c>
    </row>
    <row r="109" spans="1:1" ht="13.90" customHeight="1"/>
    <row r="110" spans="2:2">
      <c r="B110" s="6" t="s">
        <v>96</v>
      </c>
    </row>
    <row r="111" spans="2:2">
      <c r="B111" s="6" t="s">
        <v>97</v>
      </c>
    </row>
    <row r="112" spans="2:2">
      <c r="B112" s="6" t="s">
        <v>98</v>
      </c>
    </row>
    <row r="113" spans="2:2">
      <c r="B113" s="6" t="s">
        <v>99</v>
      </c>
    </row>
    <row r="114" spans="2:7">
      <c r="B114" s="6" t="s">
        <v>100</v>
      </c>
      <c r="D114" s="310"/>
      <c r="E114" s="161"/>
      <c r="F114" s="22"/>
      <c r="G114" s="22"/>
    </row>
    <row r="115" spans="2:2">
      <c r="B115" s="6" t="s">
        <v>101</v>
      </c>
    </row>
    <row r="116" spans="2:2">
      <c r="B116" s="6" t="s">
        <v>102</v>
      </c>
    </row>
    <row r="117" spans="2:2">
      <c r="B117" s="6" t="s">
        <v>103</v>
      </c>
    </row>
    <row r="118" spans="2:2">
      <c r="B118" s="6" t="s">
        <v>104</v>
      </c>
    </row>
    <row r="119" spans="2:2">
      <c r="B119" s="6" t="s">
        <v>105</v>
      </c>
    </row>
    <row r="120" spans="2:2">
      <c r="B120" s="6" t="s">
        <v>106</v>
      </c>
    </row>
    <row r="121" spans="2:2">
      <c r="B121" s="6" t="s">
        <v>107</v>
      </c>
    </row>
    <row r="122" spans="2:7">
      <c r="B122" s="18" t="s">
        <v>108</v>
      </c>
      <c r="C122" s="306" t="n">
        <v>70.2900000000000063</v>
      </c>
      <c r="E122" s="141" t="n">
        <v>0</v>
      </c>
      <c r="G122" s="19">
        <f>C122*E122</f>
        <v>0</v>
      </c>
    </row>
    <row r="123" spans="2:7">
      <c r="B123" s="18" t="s">
        <v>109</v>
      </c>
      <c r="C123" s="307" t="n">
        <v>1.42999999999999989</v>
      </c>
      <c r="E123" s="141" t="n">
        <v>0</v>
      </c>
      <c r="G123" s="19">
        <f>C123*E123</f>
        <v>0</v>
      </c>
    </row>
    <row r="124" spans="2:3">
      <c r="B124" s="18" t="s">
        <v>110</v>
      </c>
      <c r="C124" s="306">
        <f>37.15+34.58</f>
        <v>71.730000000000004</v>
      </c>
    </row>
    <row r="126" spans="2:2">
      <c r="B126" s="6" t="s">
        <v>111</v>
      </c>
    </row>
    <row r="127" spans="2:2">
      <c r="B127" s="6" t="s">
        <v>112</v>
      </c>
    </row>
    <row r="128" spans="2:2">
      <c r="B128" s="6" t="s">
        <v>113</v>
      </c>
    </row>
    <row r="129" spans="2:2">
      <c r="B129" s="6" t="s">
        <v>114</v>
      </c>
    </row>
    <row r="130" spans="2:2">
      <c r="B130" s="6" t="s">
        <v>115</v>
      </c>
    </row>
    <row r="131" spans="2:7">
      <c r="B131" s="18" t="s">
        <v>116</v>
      </c>
      <c r="C131" s="306">
        <f>2*1.5</f>
        <v>3</v>
      </c>
      <c r="E131" s="141" t="n">
        <v>0</v>
      </c>
      <c r="G131" s="19">
        <f>C131*E131</f>
        <v>0</v>
      </c>
    </row>
    <row r="133" spans="2:2">
      <c r="B133" s="6" t="s">
        <v>117</v>
      </c>
    </row>
    <row r="134" spans="2:2">
      <c r="B134" s="6" t="s">
        <v>118</v>
      </c>
    </row>
    <row r="135" spans="2:2">
      <c r="B135" s="6" t="s">
        <v>119</v>
      </c>
    </row>
    <row r="136" spans="2:2">
      <c r="B136" s="6" t="s">
        <v>120</v>
      </c>
    </row>
    <row r="137" spans="2:2">
      <c r="B137" s="6" t="s">
        <v>121</v>
      </c>
    </row>
    <row r="138" spans="2:2">
      <c r="B138" s="6" t="s">
        <v>122</v>
      </c>
    </row>
    <row r="139" spans="2:2">
      <c r="B139" s="6" t="s">
        <v>123</v>
      </c>
    </row>
    <row r="140" spans="2:7">
      <c r="B140" s="18" t="s">
        <v>124</v>
      </c>
      <c r="C140" s="306">
        <f>23.84+24.11</f>
        <v>47.9500000000000028</v>
      </c>
      <c r="D140" s="306"/>
      <c r="E140" s="141" t="n">
        <v>0</v>
      </c>
      <c r="G140" s="19">
        <f>C140*E140</f>
        <v>0</v>
      </c>
    </row>
    <row r="141" spans="1:1" ht="11.25" customHeight="1"/>
    <row r="142" spans="2:2">
      <c r="B142" s="6" t="s">
        <v>125</v>
      </c>
    </row>
    <row r="143" spans="2:2">
      <c r="B143" s="6" t="s">
        <v>126</v>
      </c>
    </row>
    <row r="144" spans="2:7">
      <c r="B144" s="18" t="s">
        <v>116</v>
      </c>
      <c r="C144" s="306">
        <f>2.39+2.42</f>
        <v>4.80999999999999961</v>
      </c>
      <c r="E144" s="141" t="n">
        <v>0</v>
      </c>
      <c r="G144" s="19">
        <f>C144*E144</f>
        <v>0</v>
      </c>
    </row>
    <row r="146" spans="2:2">
      <c r="B146" s="32" t="s">
        <v>127</v>
      </c>
    </row>
    <row r="147" spans="2:2">
      <c r="B147" s="32" t="s">
        <v>128</v>
      </c>
    </row>
    <row r="148" spans="2:2">
      <c r="B148" s="32" t="s">
        <v>129</v>
      </c>
    </row>
    <row r="149" spans="2:2">
      <c r="B149" s="32" t="s">
        <v>130</v>
      </c>
    </row>
    <row r="150" spans="2:2">
      <c r="B150" s="32" t="s">
        <v>131</v>
      </c>
    </row>
    <row r="151" spans="2:2">
      <c r="B151" s="32" t="s">
        <v>132</v>
      </c>
    </row>
    <row r="152" spans="2:2">
      <c r="B152" s="32" t="s">
        <v>133</v>
      </c>
    </row>
    <row r="153" spans="2:2">
      <c r="B153" s="32" t="s">
        <v>134</v>
      </c>
    </row>
    <row r="154" spans="2:2">
      <c r="B154" s="32" t="s">
        <v>135</v>
      </c>
    </row>
    <row r="155" spans="2:2">
      <c r="B155" s="32" t="s">
        <v>136</v>
      </c>
    </row>
    <row r="156" spans="2:2">
      <c r="B156" s="32" t="s">
        <v>137</v>
      </c>
    </row>
    <row r="157" spans="2:2">
      <c r="B157" s="32" t="s">
        <v>138</v>
      </c>
    </row>
    <row r="158" spans="2:7">
      <c r="B158" s="18" t="s">
        <v>116</v>
      </c>
      <c r="C158" s="306">
        <f>7.49+7.73</f>
        <v>15.2200000000000006</v>
      </c>
      <c r="E158" s="141" t="n">
        <v>0</v>
      </c>
      <c r="G158" s="19">
        <f>C158*E158</f>
        <v>0</v>
      </c>
    </row>
    <row r="160" spans="2:2">
      <c r="B160" s="6" t="s">
        <v>139</v>
      </c>
    </row>
    <row r="161" spans="2:2">
      <c r="B161" s="6" t="s">
        <v>140</v>
      </c>
    </row>
    <row r="162" spans="2:2">
      <c r="B162" s="6" t="s">
        <v>141</v>
      </c>
    </row>
    <row r="163" spans="2:2">
      <c r="B163" s="6" t="s">
        <v>142</v>
      </c>
    </row>
    <row r="164" spans="2:2">
      <c r="B164" s="6" t="s">
        <v>143</v>
      </c>
    </row>
    <row r="165" spans="2:2">
      <c r="B165" s="6" t="s">
        <v>144</v>
      </c>
    </row>
    <row r="166" spans="2:2">
      <c r="B166" s="6" t="s">
        <v>145</v>
      </c>
    </row>
    <row r="167" spans="2:2">
      <c r="B167" s="6" t="s">
        <v>146</v>
      </c>
    </row>
    <row r="168" spans="2:7">
      <c r="B168" s="18" t="s">
        <v>116</v>
      </c>
      <c r="C168" s="306">
        <f>20.19+21.01</f>
        <v>41.2000000000000028</v>
      </c>
      <c r="E168" s="141" t="n">
        <v>0</v>
      </c>
      <c r="G168" s="19">
        <f>C168*E168</f>
        <v>0</v>
      </c>
    </row>
    <row r="169" spans="2:2">
      <c r="B169" s="18"/>
    </row>
    <row r="170" spans="2:7">
      <c r="B170" s="55" t="s">
        <v>147</v>
      </c>
    </row>
    <row r="171" spans="2:7">
      <c r="B171" s="55" t="s">
        <v>148</v>
      </c>
    </row>
    <row r="172" spans="2:7">
      <c r="B172" s="55" t="s">
        <v>149</v>
      </c>
    </row>
    <row r="173" spans="2:7">
      <c r="B173" s="18" t="s">
        <v>116</v>
      </c>
      <c r="C173" s="306">
        <f>C131</f>
        <v>3</v>
      </c>
      <c r="E173" s="141" t="n">
        <v>0</v>
      </c>
      <c r="G173" s="19">
        <f>C173*E173</f>
        <v>0</v>
      </c>
    </row>
    <row r="175" spans="2:2">
      <c r="B175" s="6" t="s">
        <v>150</v>
      </c>
    </row>
    <row r="176" spans="2:2">
      <c r="B176" s="6" t="s">
        <v>151</v>
      </c>
    </row>
    <row r="177" spans="2:2">
      <c r="B177" s="6" t="s">
        <v>152</v>
      </c>
    </row>
    <row r="178" spans="2:2">
      <c r="B178" s="6" t="s">
        <v>153</v>
      </c>
    </row>
    <row r="179" spans="2:2">
      <c r="B179" s="6" t="s">
        <v>154</v>
      </c>
    </row>
    <row r="180" spans="2:2">
      <c r="B180" s="6" t="s">
        <v>155</v>
      </c>
    </row>
    <row r="181" spans="2:2">
      <c r="B181" s="6" t="s">
        <v>156</v>
      </c>
    </row>
    <row r="182" spans="2:2">
      <c r="B182" s="6" t="s">
        <v>157</v>
      </c>
    </row>
    <row r="183" spans="2:2">
      <c r="B183" s="6" t="s">
        <v>146</v>
      </c>
    </row>
    <row r="184" spans="2:7">
      <c r="B184" s="18" t="s">
        <v>116</v>
      </c>
      <c r="C184" s="306" t="n">
        <v>19.9800000000000004</v>
      </c>
      <c r="E184" s="141" t="n">
        <v>0</v>
      </c>
      <c r="G184" s="19">
        <f>C184*E184</f>
        <v>0</v>
      </c>
    </row>
    <row r="185" spans="2:2">
      <c r="B185" s="33"/>
    </row>
    <row r="186" spans="2:2">
      <c r="B186" s="6" t="s">
        <v>158</v>
      </c>
    </row>
    <row r="187" spans="2:2">
      <c r="B187" s="6" t="s">
        <v>159</v>
      </c>
    </row>
    <row r="188" spans="2:2">
      <c r="B188" s="6" t="s">
        <v>160</v>
      </c>
    </row>
    <row r="189" spans="2:2">
      <c r="B189" s="6" t="s">
        <v>161</v>
      </c>
    </row>
    <row r="190" spans="2:7">
      <c r="B190" s="18" t="s">
        <v>116</v>
      </c>
      <c r="C190" s="306">
        <f>C124+C131</f>
        <v>74.730000000000004</v>
      </c>
      <c r="E190" s="141" t="n">
        <v>0</v>
      </c>
      <c r="G190" s="19">
        <f>C190*E190</f>
        <v>0</v>
      </c>
    </row>
    <row r="191" spans="1:1" ht="12.20" customHeight="1"/>
    <row r="192" spans="2:7">
      <c r="B192" s="24" t="s">
        <v>95</v>
      </c>
      <c r="C192" s="314"/>
      <c r="D192" s="315"/>
      <c r="E192" s="26" t="s">
        <v>94</v>
      </c>
      <c r="F192" s="27"/>
      <c r="G192" s="171">
        <f>SUM(G108:G191)</f>
        <v>0</v>
      </c>
    </row>
    <row r="193" spans="2:6">
      <c r="B193" s="34"/>
      <c r="C193" s="316"/>
      <c r="D193" s="317"/>
      <c r="E193" s="162"/>
      <c r="F193" s="29"/>
    </row>
    <row r="194" spans="2:7">
      <c r="B194" s="10" t="s">
        <v>162</v>
      </c>
      <c r="C194" s="316"/>
      <c r="D194" s="317"/>
      <c r="E194" s="162"/>
      <c r="F194" s="29"/>
      <c r="G194" s="29"/>
    </row>
    <row r="196" spans="2:7" ht="73.50" customHeight="1">
      <c r="B196" s="52" t="s">
        <v>163</v>
      </c>
    </row>
    <row r="197" spans="2:7">
      <c r="B197" s="18" t="s">
        <v>78</v>
      </c>
      <c r="C197" s="306" t="n">
        <v>14</v>
      </c>
      <c r="E197" s="141" t="n">
        <v>0</v>
      </c>
      <c r="G197" s="19">
        <f>C197*E197</f>
        <v>0</v>
      </c>
    </row>
    <row r="198" spans="2:2">
      <c r="B198" s="35"/>
    </row>
    <row r="199" spans="2:2" hidden="1">
      <c r="B199" s="52" t="s">
        <v>164</v>
      </c>
      <extLst>
        <ext uri="smNativeData">
          <pm:rowDef xmlns:pm="smNativeData" id="1637750954" r="199" hidden="1" collapsedDB="0" collapsedOL="0"/>
        </ext>
      </extLst>
    </row>
    <row r="200" spans="2:2" hidden="1">
      <c r="B200" s="6" t="s">
        <v>165</v>
      </c>
      <extLst>
        <ext uri="smNativeData">
          <pm:rowDef xmlns:pm="smNativeData" id="1637750954" r="200" hidden="1" collapsedDB="0" collapsedOL="0"/>
        </ext>
      </extLst>
    </row>
    <row r="201" spans="2:2" hidden="1">
      <c r="B201" s="6" t="s">
        <v>166</v>
      </c>
      <extLst>
        <ext uri="smNativeData">
          <pm:rowDef xmlns:pm="smNativeData" id="1637750954" r="201" hidden="1" collapsedDB="0" collapsedOL="0"/>
        </ext>
      </extLst>
    </row>
    <row r="202" spans="2:2" hidden="1">
      <c r="B202" s="52" t="s">
        <v>167</v>
      </c>
      <extLst>
        <ext uri="smNativeData">
          <pm:rowDef xmlns:pm="smNativeData" id="1637750954" r="202" hidden="1" collapsedDB="0" collapsedOL="0"/>
        </ext>
      </extLst>
    </row>
    <row r="203" spans="2:7" s="13" customFormat="1" hidden="1">
      <c r="B203" s="6" t="s">
        <v>168</v>
      </c>
      <c r="C203" s="306"/>
      <c r="D203" s="30"/>
      <c r="E203" s="31"/>
      <c r="F203" s="5"/>
      <c r="G203" s="5"/>
      <extLst>
        <ext uri="smNativeData">
          <pm:rowDef xmlns:pm="smNativeData" id="1637750954" r="203" hidden="1" collapsedDB="0" collapsedOL="0"/>
        </ext>
      </extLst>
    </row>
    <row r="204" spans="2:7" s="13" customFormat="1" hidden="1">
      <c r="B204" s="18" t="s">
        <v>78</v>
      </c>
      <c r="C204" s="306">
        <f>C67</f>
        <v>8.25</v>
      </c>
      <c r="D204" s="30"/>
      <c r="E204" s="141"/>
      <c r="F204" s="5"/>
      <c r="G204" s="19">
        <f>C204*E204</f>
        <v>0</v>
      </c>
      <extLst>
        <ext uri="smNativeData">
          <pm:rowDef xmlns:pm="smNativeData" id="1637750954" r="204" hidden="1" collapsedDB="0" collapsedOL="0"/>
        </ext>
      </extLst>
    </row>
    <row r="205" spans="2:7" s="13" customFormat="1" hidden="1">
      <c r="B205" s="6"/>
      <c r="C205" s="306"/>
      <c r="D205" s="30"/>
      <c r="E205" s="31"/>
      <c r="F205" s="5"/>
      <c r="G205" s="5"/>
      <extLst>
        <ext uri="smNativeData">
          <pm:rowDef xmlns:pm="smNativeData" id="1637750954" r="205" hidden="1" collapsedDB="0" collapsedOL="0"/>
        </ext>
      </extLst>
    </row>
    <row r="206" spans="2:7" s="13" customFormat="1">
      <c r="B206" s="6" t="s">
        <v>169</v>
      </c>
      <c r="C206" s="306"/>
      <c r="D206" s="30"/>
      <c r="E206" s="31"/>
      <c r="F206" s="5"/>
      <c r="G206" s="5"/>
    </row>
    <row r="207" spans="2:7" s="13" customFormat="1">
      <c r="B207" s="6" t="s">
        <v>170</v>
      </c>
      <c r="C207" s="306"/>
      <c r="D207" s="30"/>
      <c r="E207" s="31"/>
      <c r="F207" s="5"/>
      <c r="G207" s="5"/>
    </row>
    <row r="208" spans="2:7" s="13" customFormat="1">
      <c r="B208" s="6" t="s">
        <v>171</v>
      </c>
      <c r="C208" s="306"/>
      <c r="D208" s="30"/>
      <c r="E208" s="31"/>
      <c r="F208" s="5"/>
      <c r="G208" s="5"/>
    </row>
    <row r="209" spans="2:2">
      <c r="B209" s="6" t="s">
        <v>172</v>
      </c>
    </row>
    <row r="210" spans="2:2">
      <c r="B210" s="6" t="s">
        <v>166</v>
      </c>
    </row>
    <row r="211" spans="2:2">
      <c r="B211" s="6" t="s">
        <v>173</v>
      </c>
    </row>
    <row r="212" spans="2:2">
      <c r="B212" s="6" t="s">
        <v>168</v>
      </c>
    </row>
    <row r="213" spans="2:7">
      <c r="B213" s="18" t="s">
        <v>174</v>
      </c>
      <c r="C213" s="306">
        <f>C67</f>
        <v>8.25</v>
      </c>
      <c r="E213" s="141" t="n">
        <v>0</v>
      </c>
      <c r="G213" s="19">
        <f>C213*E213</f>
        <v>0</v>
      </c>
    </row>
    <row r="214" spans="2:7">
      <c r="B214" s="18" t="s">
        <v>175</v>
      </c>
      <c r="C214" s="306">
        <f>C66</f>
        <v>71.6599999999999966</v>
      </c>
      <c r="E214" s="141" t="n">
        <v>0</v>
      </c>
      <c r="G214" s="19">
        <f>C214*E214</f>
        <v>0</v>
      </c>
    </row>
    <row r="215" spans="2:2">
      <c r="B215" s="21"/>
    </row>
    <row r="216" spans="2:2">
      <c r="B216" s="6" t="s">
        <v>176</v>
      </c>
    </row>
    <row r="217" spans="2:2">
      <c r="B217" s="6" t="s">
        <v>177</v>
      </c>
    </row>
    <row r="218" spans="2:2">
      <c r="B218" s="6" t="s">
        <v>178</v>
      </c>
    </row>
    <row r="219" spans="2:7">
      <c r="B219" s="18" t="s">
        <v>179</v>
      </c>
      <c r="C219" s="306" t="n">
        <v>4</v>
      </c>
      <c r="E219" s="141" t="n">
        <v>0</v>
      </c>
      <c r="G219" s="19">
        <f>C219*E219</f>
        <v>0</v>
      </c>
    </row>
    <row r="220" spans="2:7">
      <c r="B220" s="23"/>
      <c r="C220" s="311"/>
      <c r="D220" s="310"/>
      <c r="E220" s="161"/>
      <c r="F220" s="22"/>
      <c r="G220" s="22"/>
    </row>
    <row r="221" spans="2:2">
      <c r="B221" s="6" t="s">
        <v>180</v>
      </c>
    </row>
    <row r="222" spans="2:2">
      <c r="B222" s="6" t="s">
        <v>181</v>
      </c>
    </row>
    <row r="223" spans="2:2">
      <c r="B223" s="6" t="s">
        <v>182</v>
      </c>
    </row>
    <row r="224" spans="2:2">
      <c r="B224" s="6" t="s">
        <v>178</v>
      </c>
    </row>
    <row r="225" spans="2:7">
      <c r="B225" s="18" t="s">
        <v>179</v>
      </c>
      <c r="C225" s="306" t="n">
        <v>2</v>
      </c>
      <c r="E225" s="141" t="n">
        <v>0</v>
      </c>
      <c r="G225" s="19">
        <f>C225*E225</f>
        <v>0</v>
      </c>
    </row>
    <row r="227" spans="2:2">
      <c r="B227" s="6" t="s">
        <v>183</v>
      </c>
    </row>
    <row r="228" spans="2:2">
      <c r="B228" s="6" t="s">
        <v>184</v>
      </c>
    </row>
    <row r="229" spans="2:2">
      <c r="B229" s="6" t="s">
        <v>185</v>
      </c>
    </row>
    <row r="230" spans="2:2">
      <c r="B230" s="6" t="s">
        <v>186</v>
      </c>
    </row>
    <row r="231" spans="2:7" s="4" customFormat="1">
      <c r="B231" s="6" t="s">
        <v>187</v>
      </c>
      <c r="C231" s="306" t="s">
        <v>188</v>
      </c>
      <c r="D231" s="293">
        <f>9*8</f>
        <v>72</v>
      </c>
      <c r="E231" s="141" t="n">
        <v>0</v>
      </c>
      <c r="F231" s="5"/>
      <c r="G231" s="19">
        <f>D231*E231</f>
        <v>0</v>
      </c>
    </row>
    <row r="232" spans="2:7" s="4" customFormat="1">
      <c r="B232" s="6" t="s">
        <v>189</v>
      </c>
      <c r="C232" s="306" t="s">
        <v>188</v>
      </c>
      <c r="D232" s="293">
        <f>6*8</f>
        <v>48</v>
      </c>
      <c r="E232" s="141" t="n">
        <v>0</v>
      </c>
      <c r="F232" s="5"/>
      <c r="G232" s="19">
        <f>D232*E232</f>
        <v>0</v>
      </c>
    </row>
    <row r="233" spans="2:7" s="4" customFormat="1" hidden="1">
      <c r="B233" s="6" t="s">
        <v>190</v>
      </c>
      <c r="C233" s="306" t="s">
        <v>188</v>
      </c>
      <c r="D233" s="293" t="n">
        <v>0</v>
      </c>
      <c r="E233" s="141" t="n">
        <v>0</v>
      </c>
      <c r="F233" s="5"/>
      <c r="G233" s="19">
        <f>D233*E233</f>
        <v>0</v>
      </c>
      <extLst>
        <ext uri="smNativeData">
          <pm:rowDef xmlns:pm="smNativeData" id="1637750954" r="233" hidden="1" collapsedDB="0" collapsedOL="0"/>
        </ext>
      </extLst>
    </row>
    <row r="234" spans="2:7" s="4" customFormat="1">
      <c r="B234" s="6" t="s">
        <v>191</v>
      </c>
      <c r="C234" s="306" t="s">
        <v>188</v>
      </c>
      <c r="D234" s="293" t="n">
        <v>1</v>
      </c>
      <c r="E234" s="141" t="n">
        <v>0</v>
      </c>
      <c r="F234" s="5"/>
      <c r="G234" s="19">
        <f>D234*E234</f>
        <v>0</v>
      </c>
    </row>
    <row r="235" spans="2:7" s="4" customFormat="1">
      <c r="B235" s="6" t="s">
        <v>192</v>
      </c>
      <c r="C235" s="306" t="s">
        <v>188</v>
      </c>
      <c r="D235" s="293" t="n">
        <v>8</v>
      </c>
      <c r="E235" s="141" t="n">
        <v>0</v>
      </c>
      <c r="F235" s="5"/>
      <c r="G235" s="19">
        <f>D235*E235</f>
        <v>0</v>
      </c>
    </row>
    <row r="236" spans="2:7" s="4" customFormat="1">
      <c r="B236" s="6" t="s">
        <v>193</v>
      </c>
      <c r="C236" s="306" t="s">
        <v>188</v>
      </c>
      <c r="D236" s="293" t="n">
        <v>1</v>
      </c>
      <c r="E236" s="141" t="n">
        <v>0</v>
      </c>
      <c r="F236" s="5"/>
      <c r="G236" s="19">
        <f>D236*E236</f>
        <v>0</v>
      </c>
    </row>
    <row r="237" spans="2:7" s="4" customFormat="1" hidden="1">
      <c r="B237" s="6" t="s">
        <v>194</v>
      </c>
      <c r="C237" s="306" t="s">
        <v>188</v>
      </c>
      <c r="D237" s="293" t="n">
        <v>0</v>
      </c>
      <c r="E237" s="141" t="n">
        <v>0</v>
      </c>
      <c r="F237" s="5"/>
      <c r="G237" s="19">
        <f>D237*E237</f>
        <v>0</v>
      </c>
      <extLst>
        <ext uri="smNativeData">
          <pm:rowDef xmlns:pm="smNativeData" id="1637750954" r="237" hidden="1" collapsedDB="0" collapsedOL="0"/>
        </ext>
      </extLst>
    </row>
    <row r="238" spans="2:7" s="4" customFormat="1">
      <c r="B238" s="6" t="s">
        <v>195</v>
      </c>
      <c r="C238" s="306" t="s">
        <v>188</v>
      </c>
      <c r="D238" s="293" t="n">
        <v>1</v>
      </c>
      <c r="E238" s="141" t="n">
        <v>0</v>
      </c>
      <c r="F238" s="5"/>
      <c r="G238" s="19">
        <f>D238*E238</f>
        <v>0</v>
      </c>
    </row>
    <row r="239" spans="2:7" s="4" customFormat="1">
      <c r="B239" s="6" t="s">
        <v>196</v>
      </c>
      <c r="C239" s="306" t="s">
        <v>188</v>
      </c>
      <c r="D239" s="293" t="n">
        <v>2</v>
      </c>
      <c r="E239" s="141" t="n">
        <v>0</v>
      </c>
      <c r="F239" s="5"/>
      <c r="G239" s="19">
        <f>D239*E239</f>
        <v>0</v>
      </c>
    </row>
    <row r="240" spans="2:7" s="4" customFormat="1">
      <c r="B240" s="6" t="s">
        <v>197</v>
      </c>
      <c r="C240" s="306" t="s">
        <v>188</v>
      </c>
      <c r="D240" s="293" t="n">
        <v>1</v>
      </c>
      <c r="E240" s="141" t="n">
        <v>0</v>
      </c>
      <c r="F240" s="5"/>
      <c r="G240" s="19">
        <f>D240*E240</f>
        <v>0</v>
      </c>
    </row>
    <row r="241" spans="2:7" s="4" customFormat="1">
      <c r="B241" s="6" t="s">
        <v>198</v>
      </c>
      <c r="C241" s="306" t="s">
        <v>188</v>
      </c>
      <c r="D241" s="293" t="n">
        <v>4</v>
      </c>
      <c r="E241" s="141" t="n">
        <v>0</v>
      </c>
      <c r="F241" s="5"/>
      <c r="G241" s="19">
        <f>D241*E241</f>
        <v>0</v>
      </c>
    </row>
    <row r="242" spans="2:7" s="4" customFormat="1">
      <c r="B242" s="6" t="s">
        <v>199</v>
      </c>
      <c r="C242" s="306" t="s">
        <v>188</v>
      </c>
      <c r="D242" s="293" t="n">
        <v>2</v>
      </c>
      <c r="E242" s="141" t="n">
        <v>0</v>
      </c>
      <c r="F242" s="5"/>
      <c r="G242" s="19">
        <f>D242*E242</f>
        <v>0</v>
      </c>
    </row>
    <row r="243" spans="2:7" s="4" customFormat="1">
      <c r="B243" s="6" t="s">
        <v>200</v>
      </c>
      <c r="C243" s="306" t="s">
        <v>188</v>
      </c>
      <c r="D243" s="293" t="n">
        <v>1</v>
      </c>
      <c r="E243" s="141" t="n">
        <v>0</v>
      </c>
      <c r="F243" s="5"/>
      <c r="G243" s="19">
        <f>D243*E243</f>
        <v>0</v>
      </c>
    </row>
    <row r="244" spans="2:7" s="4" customFormat="1">
      <c r="B244" s="6" t="s">
        <v>201</v>
      </c>
      <c r="C244" s="306" t="s">
        <v>188</v>
      </c>
      <c r="D244" s="293" t="n">
        <v>2</v>
      </c>
      <c r="E244" s="141" t="n">
        <v>0</v>
      </c>
      <c r="F244" s="5"/>
      <c r="G244" s="19">
        <f>D244*E244</f>
        <v>0</v>
      </c>
    </row>
    <row r="245" spans="2:7" s="4" customFormat="1">
      <c r="B245" s="6" t="s">
        <v>202</v>
      </c>
      <c r="C245" s="306" t="s">
        <v>188</v>
      </c>
      <c r="D245" s="293" t="n">
        <v>1</v>
      </c>
      <c r="E245" s="141" t="n">
        <v>0</v>
      </c>
      <c r="F245" s="5"/>
      <c r="G245" s="19">
        <f>D245*E245</f>
        <v>0</v>
      </c>
    </row>
    <row r="246" spans="2:7" s="4" customFormat="1">
      <c r="B246" s="6" t="s">
        <v>203</v>
      </c>
      <c r="C246" s="306" t="s">
        <v>188</v>
      </c>
      <c r="D246" s="293" t="n">
        <v>1</v>
      </c>
      <c r="E246" s="141" t="n">
        <v>0</v>
      </c>
      <c r="F246" s="5"/>
      <c r="G246" s="19">
        <f>D246*E246</f>
        <v>0</v>
      </c>
    </row>
    <row r="247" spans="2:7" s="4" customFormat="1" hidden="1">
      <c r="B247" s="6" t="s">
        <v>204</v>
      </c>
      <c r="C247" s="306" t="s">
        <v>188</v>
      </c>
      <c r="D247" s="293" t="n">
        <v>0</v>
      </c>
      <c r="E247" s="141" t="n">
        <v>0</v>
      </c>
      <c r="F247" s="5"/>
      <c r="G247" s="19">
        <f>D247*E247</f>
        <v>0</v>
      </c>
      <extLst>
        <ext uri="smNativeData">
          <pm:rowDef xmlns:pm="smNativeData" id="1637750954" r="247" hidden="1" collapsedDB="0" collapsedOL="0"/>
        </ext>
      </extLst>
    </row>
    <row r="248" spans="2:7" s="4" customFormat="1">
      <c r="B248" s="6" t="s">
        <v>205</v>
      </c>
      <c r="C248" s="306" t="s">
        <v>188</v>
      </c>
      <c r="D248" s="293" t="n">
        <v>1</v>
      </c>
      <c r="E248" s="141" t="n">
        <v>0</v>
      </c>
      <c r="F248" s="5"/>
      <c r="G248" s="19">
        <f>D248*E248</f>
        <v>0</v>
      </c>
    </row>
    <row r="249" spans="2:7" s="4" customFormat="1">
      <c r="B249" s="6" t="s">
        <v>206</v>
      </c>
      <c r="C249" s="306" t="s">
        <v>188</v>
      </c>
      <c r="D249" s="293" t="n">
        <v>1</v>
      </c>
      <c r="E249" s="141" t="n">
        <v>0</v>
      </c>
      <c r="F249" s="5"/>
      <c r="G249" s="19">
        <f>D249*E249</f>
        <v>0</v>
      </c>
    </row>
    <row r="250" spans="2:7" s="4" customFormat="1">
      <c r="B250" s="6" t="s">
        <v>207</v>
      </c>
      <c r="C250" s="306" t="s">
        <v>188</v>
      </c>
      <c r="D250" s="293" t="n">
        <v>3</v>
      </c>
      <c r="E250" s="141" t="n">
        <v>0</v>
      </c>
      <c r="F250" s="5"/>
      <c r="G250" s="19">
        <f>D250*E250</f>
        <v>0</v>
      </c>
    </row>
    <row r="251" spans="2:7" s="4" customFormat="1">
      <c r="B251" s="6" t="s">
        <v>208</v>
      </c>
      <c r="C251" s="306" t="s">
        <v>188</v>
      </c>
      <c r="D251" s="293" t="n">
        <v>3</v>
      </c>
      <c r="E251" s="141" t="n">
        <v>0</v>
      </c>
      <c r="F251" s="5"/>
      <c r="G251" s="19">
        <f>D251*E251</f>
        <v>0</v>
      </c>
    </row>
    <row r="252" spans="2:7" s="4" customFormat="1">
      <c r="B252" s="6" t="s">
        <v>209</v>
      </c>
      <c r="C252" s="306" t="s">
        <v>188</v>
      </c>
      <c r="D252" s="293" t="n">
        <v>2</v>
      </c>
      <c r="E252" s="141" t="n">
        <v>0</v>
      </c>
      <c r="F252" s="5"/>
      <c r="G252" s="19">
        <f>D252*E252</f>
        <v>0</v>
      </c>
    </row>
    <row r="253" spans="2:7" s="4" customFormat="1">
      <c r="B253" s="6" t="s">
        <v>210</v>
      </c>
      <c r="C253" s="306" t="s">
        <v>188</v>
      </c>
      <c r="D253" s="293" t="n">
        <v>2</v>
      </c>
      <c r="E253" s="141" t="n">
        <v>0</v>
      </c>
      <c r="F253" s="5"/>
      <c r="G253" s="19">
        <f>D253*E253</f>
        <v>0</v>
      </c>
    </row>
    <row r="254" spans="2:7" s="4" customFormat="1">
      <c r="B254" s="6" t="s">
        <v>211</v>
      </c>
      <c r="C254" s="306" t="s">
        <v>188</v>
      </c>
      <c r="D254" s="293" t="n">
        <v>4</v>
      </c>
      <c r="E254" s="141" t="n">
        <v>0</v>
      </c>
      <c r="F254" s="5"/>
      <c r="G254" s="19">
        <f>D254*E254</f>
        <v>0</v>
      </c>
    </row>
    <row r="255" spans="2:7" s="4" customFormat="1">
      <c r="B255" s="6" t="s">
        <v>212</v>
      </c>
      <c r="C255" s="306" t="s">
        <v>188</v>
      </c>
      <c r="D255" s="293" t="n">
        <v>2</v>
      </c>
      <c r="E255" s="141" t="n">
        <v>0</v>
      </c>
      <c r="F255" s="5"/>
      <c r="G255" s="19">
        <f>D255*E255</f>
        <v>0</v>
      </c>
    </row>
    <row r="256" spans="2:7" s="4" customFormat="1">
      <c r="B256" s="6" t="s">
        <v>213</v>
      </c>
      <c r="C256" s="306" t="s">
        <v>188</v>
      </c>
      <c r="D256" s="293" t="n">
        <v>9</v>
      </c>
      <c r="E256" s="141" t="n">
        <v>0</v>
      </c>
      <c r="F256" s="5"/>
      <c r="G256" s="19">
        <f>D256*E256</f>
        <v>0</v>
      </c>
    </row>
    <row r="257" spans="2:7" hidden="1">
      <c r="B257" s="6" t="s">
        <v>212</v>
      </c>
      <c r="C257" s="306" t="s">
        <v>188</v>
      </c>
      <c r="D257" s="293"/>
      <c r="E257" s="141" t="n">
        <v>55</v>
      </c>
      <c r="G257" s="19">
        <f>D257*E257</f>
        <v>0</v>
      </c>
      <extLst>
        <ext uri="smNativeData">
          <pm:rowDef xmlns:pm="smNativeData" id="1637750954" r="257" hidden="1" collapsedDB="0" collapsedOL="0"/>
        </ext>
      </extLst>
    </row>
    <row r="258" spans="4:4">
      <c r="D258" s="293"/>
    </row>
    <row r="259" spans="2:2">
      <c r="B259" s="6" t="s">
        <v>214</v>
      </c>
    </row>
    <row r="260" spans="2:2">
      <c r="B260" s="6" t="s">
        <v>184</v>
      </c>
    </row>
    <row r="261" spans="2:2">
      <c r="B261" s="6" t="s">
        <v>215</v>
      </c>
    </row>
    <row r="262" spans="2:2">
      <c r="B262" s="6" t="s">
        <v>216</v>
      </c>
    </row>
    <row r="263" spans="2:2">
      <c r="B263" s="6" t="s">
        <v>217</v>
      </c>
    </row>
    <row r="265" spans="2:2">
      <c r="B265" s="6" t="s">
        <v>218</v>
      </c>
    </row>
    <row r="266" spans="2:2">
      <c r="B266" s="6" t="s">
        <v>219</v>
      </c>
    </row>
    <row r="267" spans="2:2">
      <c r="B267" s="6" t="s">
        <v>220</v>
      </c>
    </row>
    <row r="268" spans="2:2">
      <c r="B268" s="6" t="s">
        <v>221</v>
      </c>
    </row>
    <row r="269" spans="2:7">
      <c r="B269" s="52" t="s">
        <v>222</v>
      </c>
      <c r="C269" s="306" t="n">
        <v>1</v>
      </c>
      <c r="D269" s="30" t="n">
        <v>0</v>
      </c>
      <c r="E269" s="141" t="n">
        <v>0</v>
      </c>
      <c r="G269" s="19">
        <f>C269*E269</f>
        <v>0</v>
      </c>
    </row>
    <row r="270" spans="2:7">
      <c r="B270" s="52" t="s">
        <v>223</v>
      </c>
      <c r="C270" s="306" t="n">
        <v>1</v>
      </c>
      <c r="D270" s="30" t="n">
        <v>0</v>
      </c>
      <c r="E270" s="141" t="n">
        <v>0</v>
      </c>
      <c r="G270" s="19">
        <f>C270*E270</f>
        <v>0</v>
      </c>
    </row>
    <row r="271" spans="2:7">
      <c r="B271" s="52" t="s">
        <v>224</v>
      </c>
      <c r="C271" s="306" t="n">
        <v>1</v>
      </c>
      <c r="D271" s="30" t="n">
        <v>0</v>
      </c>
      <c r="E271" s="141" t="n">
        <v>0</v>
      </c>
      <c r="G271" s="19">
        <f>C271*E271</f>
        <v>0</v>
      </c>
    </row>
    <row r="272" spans="2:7">
      <c r="B272" s="52" t="s">
        <v>225</v>
      </c>
      <c r="C272" s="306" t="n">
        <v>1</v>
      </c>
      <c r="D272" s="30" t="n">
        <v>0</v>
      </c>
      <c r="E272" s="141" t="n">
        <v>0</v>
      </c>
      <c r="G272" s="19">
        <f>C272*E272</f>
        <v>0</v>
      </c>
    </row>
    <row r="273" spans="2:7">
      <c r="B273" s="52" t="s">
        <v>226</v>
      </c>
      <c r="C273" s="306" t="n">
        <v>1</v>
      </c>
      <c r="D273" s="30" t="n">
        <v>0</v>
      </c>
      <c r="E273" s="141" t="n">
        <v>0</v>
      </c>
      <c r="G273" s="19">
        <f>C273*E273</f>
        <v>0</v>
      </c>
    </row>
    <row r="274" spans="2:2">
      <c r="B274" s="36"/>
    </row>
    <row r="275" spans="2:2">
      <c r="B275" s="6" t="s">
        <v>227</v>
      </c>
    </row>
    <row r="276" spans="2:2">
      <c r="B276" s="6" t="s">
        <v>228</v>
      </c>
    </row>
    <row r="277" spans="2:2">
      <c r="B277" s="6" t="s">
        <v>229</v>
      </c>
    </row>
    <row r="278" spans="2:2">
      <c r="B278" s="6" t="s">
        <v>230</v>
      </c>
    </row>
    <row r="279" spans="2:2">
      <c r="B279" s="6" t="s">
        <v>231</v>
      </c>
    </row>
    <row r="280" spans="2:2">
      <c r="B280" s="6" t="s">
        <v>232</v>
      </c>
    </row>
    <row r="281" spans="2:2">
      <c r="B281" s="6" t="s">
        <v>233</v>
      </c>
    </row>
    <row r="282" spans="2:2">
      <c r="B282" s="6" t="s">
        <v>234</v>
      </c>
    </row>
    <row r="283" spans="2:7" hidden="1">
      <c r="B283" s="18" t="s">
        <v>235</v>
      </c>
      <c r="C283" s="306" t="s">
        <v>188</v>
      </c>
      <c r="D283" s="318" t="n">
        <v>0</v>
      </c>
      <c r="E283" s="141" t="n">
        <v>500</v>
      </c>
      <c r="G283" s="19">
        <f>D283*E283</f>
        <v>0</v>
      </c>
      <extLst>
        <ext uri="smNativeData">
          <pm:rowDef xmlns:pm="smNativeData" id="1637750954" r="283" hidden="1" collapsedDB="0" collapsedOL="0"/>
        </ext>
      </extLst>
    </row>
    <row r="284" spans="2:7">
      <c r="B284" s="18" t="s">
        <v>236</v>
      </c>
      <c r="C284" s="306" t="s">
        <v>188</v>
      </c>
      <c r="D284" s="318" t="n">
        <v>1</v>
      </c>
      <c r="E284" s="141" t="n">
        <v>0</v>
      </c>
      <c r="G284" s="19">
        <f>D284*E284</f>
        <v>0</v>
      </c>
    </row>
    <row r="285" spans="2:2">
      <c r="B285" s="32"/>
    </row>
    <row r="286" spans="2:2">
      <c r="B286" s="32" t="s">
        <v>237</v>
      </c>
    </row>
    <row r="287" spans="2:2">
      <c r="B287" s="6" t="s">
        <v>238</v>
      </c>
    </row>
    <row r="288" spans="2:2">
      <c r="B288" s="6" t="s">
        <v>239</v>
      </c>
    </row>
    <row r="289" spans="2:2">
      <c r="B289" s="37" t="s">
        <v>240</v>
      </c>
    </row>
    <row r="290" spans="2:2">
      <c r="B290" s="6" t="s">
        <v>241</v>
      </c>
    </row>
    <row r="291" spans="2:7">
      <c r="B291" s="18" t="s">
        <v>78</v>
      </c>
      <c r="C291" s="306">
        <f>C68</f>
        <v>79.9099999999999966</v>
      </c>
      <c r="E291" s="141" t="n">
        <v>0</v>
      </c>
      <c r="G291" s="19">
        <f>C291*E291</f>
        <v>0</v>
      </c>
    </row>
    <row r="293" spans="2:2">
      <c r="B293" s="37" t="s">
        <v>242</v>
      </c>
    </row>
    <row r="294" spans="2:7">
      <c r="B294" s="18" t="s">
        <v>78</v>
      </c>
      <c r="C294" s="306">
        <f>C291</f>
        <v>79.9099999999999966</v>
      </c>
      <c r="E294" s="141" t="n">
        <v>0</v>
      </c>
      <c r="G294" s="19">
        <f>C294*E294</f>
        <v>0</v>
      </c>
    </row>
    <row r="296" spans="2:2">
      <c r="B296" s="6" t="s">
        <v>243</v>
      </c>
    </row>
    <row r="297" spans="2:2">
      <c r="B297" s="6" t="s">
        <v>244</v>
      </c>
    </row>
    <row r="298" spans="2:2">
      <c r="B298" s="6" t="s">
        <v>245</v>
      </c>
    </row>
    <row r="299" spans="2:2">
      <c r="B299" s="6" t="s">
        <v>246</v>
      </c>
    </row>
    <row r="300" spans="2:2">
      <c r="B300" s="6" t="s">
        <v>247</v>
      </c>
    </row>
    <row r="301" spans="2:2">
      <c r="B301" s="6" t="s">
        <v>248</v>
      </c>
    </row>
    <row r="302" spans="2:2">
      <c r="B302" s="6" t="s">
        <v>249</v>
      </c>
    </row>
    <row r="303" spans="2:7">
      <c r="B303" s="18" t="s">
        <v>78</v>
      </c>
      <c r="C303" s="306">
        <f>C291</f>
        <v>79.9099999999999966</v>
      </c>
      <c r="E303" s="141" t="n">
        <v>0</v>
      </c>
      <c r="G303" s="19">
        <f>C303*E303</f>
        <v>0</v>
      </c>
    </row>
    <row r="304" spans="2:2">
      <c r="B304" s="18"/>
    </row>
    <row r="305" spans="2:2">
      <c r="B305" s="6" t="s">
        <v>250</v>
      </c>
    </row>
    <row r="306" spans="2:2">
      <c r="B306" s="6" t="s">
        <v>251</v>
      </c>
    </row>
    <row r="307" spans="2:2">
      <c r="B307" s="6" t="s">
        <v>252</v>
      </c>
    </row>
    <row r="308" spans="2:2">
      <c r="B308" s="6" t="s">
        <v>253</v>
      </c>
    </row>
    <row r="309" spans="2:2">
      <c r="B309" s="6" t="s">
        <v>254</v>
      </c>
    </row>
    <row r="310" spans="2:2">
      <c r="B310" s="6" t="s">
        <v>255</v>
      </c>
    </row>
    <row r="311" spans="2:2">
      <c r="B311" s="6" t="s">
        <v>256</v>
      </c>
    </row>
    <row r="312" spans="2:2">
      <c r="B312" s="6" t="s">
        <v>257</v>
      </c>
    </row>
    <row r="313" spans="2:7">
      <c r="B313" s="18" t="s">
        <v>188</v>
      </c>
      <c r="C313" s="306" t="n">
        <v>1</v>
      </c>
      <c r="E313" s="141" t="n">
        <v>0</v>
      </c>
      <c r="G313" s="19">
        <f>C313*E313</f>
        <v>0</v>
      </c>
    </row>
    <row r="314" spans="2:2" ht="11.25" customHeight="1">
      <c r="B314" s="18"/>
    </row>
    <row r="315" spans="2:7" ht="15.95" customHeight="1">
      <c r="B315" s="24" t="s">
        <v>162</v>
      </c>
      <c r="C315" s="312"/>
      <c r="D315" s="313"/>
      <c r="E315" s="26" t="s">
        <v>94</v>
      </c>
      <c r="F315" s="27"/>
      <c r="G315" s="171">
        <f>SUM(G194:G314)</f>
        <v>0</v>
      </c>
    </row>
    <row r="316" spans="2:6" ht="15" customHeight="1">
      <c r="B316" s="10"/>
      <c r="E316" s="28"/>
      <c r="F316" s="28"/>
    </row>
    <row r="317" spans="2:2" ht="15.95" customHeight="1">
      <c r="B317" s="38" t="s">
        <v>258</v>
      </c>
    </row>
    <row r="319" spans="2:2">
      <c r="B319" s="6" t="s">
        <v>259</v>
      </c>
    </row>
    <row r="320" spans="2:2">
      <c r="B320" s="6" t="s">
        <v>260</v>
      </c>
    </row>
    <row r="321" spans="2:2">
      <c r="B321" s="6" t="s">
        <v>261</v>
      </c>
    </row>
    <row r="322" spans="2:2">
      <c r="B322" s="6" t="s">
        <v>262</v>
      </c>
    </row>
    <row r="323" spans="2:2">
      <c r="B323" s="6" t="s">
        <v>263</v>
      </c>
    </row>
    <row r="324" spans="2:2">
      <c r="B324" s="6" t="s">
        <v>264</v>
      </c>
    </row>
    <row r="325" spans="2:7">
      <c r="B325" s="18" t="s">
        <v>124</v>
      </c>
      <c r="C325" s="306">
        <f>1.8*1.8*2</f>
        <v>6.48000000000000043</v>
      </c>
      <c r="E325" s="141" t="n">
        <v>0</v>
      </c>
      <c r="G325" s="19">
        <f>C325*E325</f>
        <v>0</v>
      </c>
    </row>
    <row r="327" spans="2:2">
      <c r="B327" s="54" t="s">
        <v>265</v>
      </c>
    </row>
    <row r="328" spans="2:2">
      <c r="B328" s="54" t="s">
        <v>266</v>
      </c>
    </row>
    <row r="329" spans="2:2">
      <c r="B329" s="54" t="s">
        <v>267</v>
      </c>
    </row>
    <row r="330" spans="2:2" ht="67.90" customHeight="1">
      <c r="B330" s="54" t="s">
        <v>268</v>
      </c>
    </row>
    <row r="331" spans="2:2">
      <c r="B331" s="54" t="s">
        <v>269</v>
      </c>
    </row>
    <row r="332" spans="2:7">
      <c r="B332" s="18" t="s">
        <v>116</v>
      </c>
      <c r="C332" s="306">
        <f>2.75*2</f>
        <v>5.5</v>
      </c>
      <c r="E332" s="141" t="n">
        <v>0</v>
      </c>
      <c r="G332" s="39">
        <f>C332*E332</f>
        <v>0</v>
      </c>
    </row>
    <row r="334" spans="2:2">
      <c r="B334" s="6" t="s">
        <v>270</v>
      </c>
    </row>
    <row r="335" spans="2:2">
      <c r="B335" s="6" t="s">
        <v>271</v>
      </c>
    </row>
    <row r="336" spans="2:2">
      <c r="B336" s="6" t="s">
        <v>272</v>
      </c>
    </row>
    <row r="337" spans="2:2">
      <c r="B337" s="6" t="s">
        <v>273</v>
      </c>
    </row>
    <row r="338" spans="2:2">
      <c r="B338" s="6" t="s">
        <v>274</v>
      </c>
    </row>
    <row r="339" spans="2:2">
      <c r="B339" s="6" t="s">
        <v>275</v>
      </c>
    </row>
    <row r="340" spans="2:2">
      <c r="B340" s="6" t="s">
        <v>269</v>
      </c>
    </row>
    <row r="341" spans="2:7">
      <c r="B341" s="18" t="s">
        <v>116</v>
      </c>
      <c r="C341" s="306">
        <f>(3)*0.15*2</f>
        <v>0.9</v>
      </c>
      <c r="E341" s="141" t="n">
        <v>0</v>
      </c>
      <c r="G341" s="19">
        <f>C341*E341</f>
        <v>0</v>
      </c>
    </row>
    <row r="343" spans="2:2">
      <c r="B343" s="6" t="s">
        <v>276</v>
      </c>
    </row>
    <row r="344" spans="2:2">
      <c r="B344" s="6" t="s">
        <v>277</v>
      </c>
    </row>
    <row r="345" spans="2:2">
      <c r="B345" s="6" t="s">
        <v>278</v>
      </c>
    </row>
    <row r="346" spans="2:2">
      <c r="B346" s="6" t="s">
        <v>279</v>
      </c>
    </row>
    <row r="347" spans="2:2">
      <c r="B347" s="6" t="s">
        <v>280</v>
      </c>
    </row>
    <row r="348" spans="2:2">
      <c r="B348" s="6" t="s">
        <v>281</v>
      </c>
    </row>
    <row r="349" spans="2:2">
      <c r="B349" s="6" t="s">
        <v>282</v>
      </c>
    </row>
    <row r="350" spans="2:7">
      <c r="B350" s="18" t="s">
        <v>116</v>
      </c>
      <c r="C350" s="306">
        <f>(1)*0.2</f>
        <v>0.2</v>
      </c>
      <c r="E350" s="141" t="n">
        <v>0</v>
      </c>
      <c r="G350" s="19">
        <f>C350*E350</f>
        <v>0</v>
      </c>
    </row>
    <row r="352" spans="2:2">
      <c r="B352" s="6" t="s">
        <v>283</v>
      </c>
    </row>
    <row r="353" spans="2:2">
      <c r="B353" s="6" t="s">
        <v>284</v>
      </c>
    </row>
    <row r="354" spans="2:2">
      <c r="B354" s="6" t="s">
        <v>285</v>
      </c>
    </row>
    <row r="355" spans="2:2">
      <c r="B355" s="6" t="s">
        <v>286</v>
      </c>
    </row>
    <row r="356" spans="2:2">
      <c r="B356" s="6" t="s">
        <v>287</v>
      </c>
    </row>
    <row r="357" spans="2:2">
      <c r="B357" s="6" t="s">
        <v>288</v>
      </c>
    </row>
    <row r="358" spans="2:2">
      <c r="B358" s="6" t="s">
        <v>289</v>
      </c>
    </row>
    <row r="359" spans="2:2">
      <c r="B359" s="6" t="s">
        <v>290</v>
      </c>
    </row>
    <row r="360" spans="2:2">
      <c r="B360" s="6" t="s">
        <v>291</v>
      </c>
    </row>
    <row r="361" spans="2:2">
      <c r="B361" s="6" t="s">
        <v>292</v>
      </c>
    </row>
    <row r="362" spans="2:7">
      <c r="B362" s="6" t="s">
        <v>293</v>
      </c>
      <c r="C362" s="306">
        <f>2*10</f>
        <v>20</v>
      </c>
      <c r="E362" s="141" t="n">
        <v>0</v>
      </c>
      <c r="G362" s="19">
        <f>C362*E362</f>
        <v>0</v>
      </c>
    </row>
    <row r="363" spans="2:7">
      <c r="B363" s="6" t="s">
        <v>294</v>
      </c>
      <c r="C363" s="306">
        <f>2*30</f>
        <v>60</v>
      </c>
      <c r="E363" s="141" t="n">
        <v>0</v>
      </c>
      <c r="G363" s="19">
        <f>C363*E363</f>
        <v>0</v>
      </c>
    </row>
    <row r="364" spans="2:7">
      <c r="B364" s="6" t="s">
        <v>295</v>
      </c>
      <c r="C364" s="306">
        <f>2*10</f>
        <v>20</v>
      </c>
      <c r="E364" s="141" t="n">
        <v>0</v>
      </c>
      <c r="G364" s="19">
        <f>C364*E364</f>
        <v>0</v>
      </c>
    </row>
    <row r="365" spans="2:7">
      <c r="B365" s="6" t="s">
        <v>296</v>
      </c>
      <c r="C365" s="306">
        <f>2*15</f>
        <v>30</v>
      </c>
      <c r="E365" s="141" t="n">
        <v>0</v>
      </c>
      <c r="G365" s="19">
        <f>C365*E365</f>
        <v>0</v>
      </c>
    </row>
    <row r="366" spans="2:7">
      <c r="B366" s="6" t="s">
        <v>297</v>
      </c>
      <c r="C366" s="306">
        <f>2*100</f>
        <v>200</v>
      </c>
      <c r="E366" s="141" t="n">
        <v>0</v>
      </c>
      <c r="G366" s="19">
        <f>C366*E366</f>
        <v>0</v>
      </c>
    </row>
    <row r="367" spans="2:7">
      <c r="B367" s="6" t="s">
        <v>298</v>
      </c>
      <c r="C367" s="306">
        <f>2*25</f>
        <v>50</v>
      </c>
      <c r="E367" s="141" t="n">
        <v>0</v>
      </c>
      <c r="G367" s="19">
        <f>C367*E367</f>
        <v>0</v>
      </c>
    </row>
    <row r="369" spans="2:2" hidden="1" ht="12.95" customHeight="1">
      <c r="B369" s="6" t="s">
        <v>299</v>
      </c>
      <extLst>
        <ext uri="smNativeData">
          <pm:rowDef xmlns:pm="smNativeData" id="1637750954" r="369" hidden="1" collapsedDB="0" collapsedOL="0"/>
        </ext>
      </extLst>
    </row>
    <row r="370" spans="2:2" hidden="1" ht="12.95" customHeight="1">
      <c r="B370" s="6" t="s">
        <v>300</v>
      </c>
      <extLst>
        <ext uri="smNativeData">
          <pm:rowDef xmlns:pm="smNativeData" id="1637750954" r="370" hidden="1" collapsedDB="0" collapsedOL="0"/>
        </ext>
      </extLst>
    </row>
    <row r="371" spans="2:2" hidden="1" ht="12.95" customHeight="1">
      <c r="B371" s="6" t="s">
        <v>301</v>
      </c>
      <extLst>
        <ext uri="smNativeData">
          <pm:rowDef xmlns:pm="smNativeData" id="1637750954" r="371" hidden="1" collapsedDB="0" collapsedOL="0"/>
        </ext>
      </extLst>
    </row>
    <row r="372" spans="2:2" hidden="1" ht="12.95" customHeight="1">
      <c r="B372" s="6" t="s">
        <v>302</v>
      </c>
      <extLst>
        <ext uri="smNativeData">
          <pm:rowDef xmlns:pm="smNativeData" id="1637750954" r="372" hidden="1" collapsedDB="0" collapsedOL="0"/>
        </ext>
      </extLst>
    </row>
    <row r="373" spans="2:2" hidden="1" ht="12.95" customHeight="1">
      <c r="B373" s="6" t="s">
        <v>303</v>
      </c>
      <extLst>
        <ext uri="smNativeData">
          <pm:rowDef xmlns:pm="smNativeData" id="1637750954" r="373" hidden="1" collapsedDB="0" collapsedOL="0"/>
        </ext>
      </extLst>
    </row>
    <row r="374" spans="2:2" hidden="1" ht="12.95" customHeight="1">
      <c r="B374" s="6" t="s">
        <v>304</v>
      </c>
      <extLst>
        <ext uri="smNativeData">
          <pm:rowDef xmlns:pm="smNativeData" id="1637750954" r="374" hidden="1" collapsedDB="0" collapsedOL="0"/>
        </ext>
      </extLst>
    </row>
    <row r="375" spans="2:2" hidden="1" ht="12.95" customHeight="1">
      <c r="B375" s="6" t="s">
        <v>305</v>
      </c>
      <extLst>
        <ext uri="smNativeData">
          <pm:rowDef xmlns:pm="smNativeData" id="1637750954" r="375" hidden="1" collapsedDB="0" collapsedOL="0"/>
        </ext>
      </extLst>
    </row>
    <row r="376" spans="2:2" hidden="1" ht="14.45" customHeight="1">
      <c r="B376" s="6" t="s">
        <v>306</v>
      </c>
      <extLst>
        <ext uri="smNativeData">
          <pm:rowDef xmlns:pm="smNativeData" id="1637750954" r="376" hidden="1" collapsedDB="0" collapsedOL="0"/>
        </ext>
      </extLst>
    </row>
    <row r="377" spans="2:2" hidden="1" ht="12.95" customHeight="1">
      <c r="B377" s="6" t="s">
        <v>307</v>
      </c>
      <extLst>
        <ext uri="smNativeData">
          <pm:rowDef xmlns:pm="smNativeData" id="1637750954" r="377" hidden="1" collapsedDB="0" collapsedOL="0"/>
        </ext>
      </extLst>
    </row>
    <row r="378" spans="2:7" hidden="1" ht="14.45" customHeight="1">
      <c r="B378" s="18" t="s">
        <v>308</v>
      </c>
      <c r="C378" s="306" t="n">
        <v>0</v>
      </c>
      <c r="E378" s="141"/>
      <c r="G378" s="19">
        <f>C378*E378</f>
        <v>0</v>
      </c>
      <extLst>
        <ext uri="smNativeData">
          <pm:rowDef xmlns:pm="smNativeData" id="1637750954" r="378" hidden="1" collapsedDB="0" collapsedOL="0"/>
        </ext>
      </extLst>
    </row>
    <row r="379" spans="2:2" hidden="1">
      <c r="B379" s="18"/>
      <extLst>
        <ext uri="smNativeData">
          <pm:rowDef xmlns:pm="smNativeData" id="1637750954" r="379" hidden="1" collapsedDB="0" collapsedOL="0"/>
        </ext>
      </extLst>
    </row>
    <row r="380" spans="2:2" hidden="1" ht="105" customHeight="1">
      <c r="B380" s="40" t="s">
        <v>309</v>
      </c>
      <extLst>
        <ext uri="smNativeData">
          <pm:rowDef xmlns:pm="smNativeData" id="1637750954" r="380" hidden="1" collapsedDB="0" collapsedOL="0"/>
        </ext>
      </extLst>
    </row>
    <row r="381" spans="2:2" hidden="1" ht="94.90" customHeight="1">
      <c r="B381" s="40" t="s">
        <v>310</v>
      </c>
      <extLst>
        <ext uri="smNativeData">
          <pm:rowDef xmlns:pm="smNativeData" id="1637750954" r="381" hidden="1" collapsedDB="0" collapsedOL="0"/>
        </ext>
      </extLst>
    </row>
    <row r="382" spans="2:7" hidden="1">
      <c r="B382" s="18" t="s">
        <v>308</v>
      </c>
      <c r="C382" s="306" t="n">
        <v>0</v>
      </c>
      <c r="E382" s="141" t="n">
        <v>150</v>
      </c>
      <c r="G382" s="19">
        <f>C382*E382</f>
        <v>0</v>
      </c>
      <extLst>
        <ext uri="smNativeData">
          <pm:rowDef xmlns:pm="smNativeData" id="1637750954" r="382" hidden="1" collapsedDB="0" collapsedOL="0"/>
        </ext>
      </extLst>
    </row>
    <row r="383" spans="2:2" hidden="1">
      <c r="B383" s="18"/>
      <extLst>
        <ext uri="smNativeData">
          <pm:rowDef xmlns:pm="smNativeData" id="1637750954" r="383" hidden="1" collapsedDB="0" collapsedOL="0"/>
        </ext>
      </extLst>
    </row>
    <row r="384" spans="2:7" hidden="1" ht="153" customHeight="1">
      <c r="B384" s="40" t="s">
        <v>311</v>
      </c>
      <extLst>
        <ext uri="smNativeData">
          <pm:rowDef xmlns:pm="smNativeData" id="1637750954" r="384" hidden="1" collapsedDB="0" collapsedOL="0"/>
        </ext>
      </extLst>
    </row>
    <row r="385" spans="2:7" hidden="1">
      <c r="B385" s="18" t="s">
        <v>68</v>
      </c>
      <c r="C385" s="306">
        <f>1*C75*1.2</f>
        <v>0</v>
      </c>
      <c r="E385" s="141" t="n">
        <v>175</v>
      </c>
      <c r="G385" s="19">
        <f>C385*E385</f>
        <v>0</v>
      </c>
      <extLst>
        <ext uri="smNativeData">
          <pm:rowDef xmlns:pm="smNativeData" id="1637750954" r="385" hidden="1" collapsedDB="0" collapsedOL="0"/>
        </ext>
      </extLst>
    </row>
    <row r="386" spans="2:7" hidden="1">
      <c r="B386" s="18" t="s">
        <v>69</v>
      </c>
      <c r="C386" s="306" t="n">
        <v>0</v>
      </c>
      <c r="E386" s="141" t="n">
        <v>175</v>
      </c>
      <c r="G386" s="19">
        <f>C386*E386</f>
        <v>0</v>
      </c>
      <extLst>
        <ext uri="smNativeData">
          <pm:rowDef xmlns:pm="smNativeData" id="1637750954" r="386" hidden="1" collapsedDB="0" collapsedOL="0"/>
        </ext>
      </extLst>
    </row>
    <row r="387" spans="2:7" hidden="1">
      <c r="B387" s="18" t="s">
        <v>70</v>
      </c>
      <c r="C387" s="306" t="n">
        <v>0</v>
      </c>
      <c r="E387" s="141" t="n">
        <v>175</v>
      </c>
      <c r="G387" s="19">
        <f>C387*E387</f>
        <v>0</v>
      </c>
      <extLst>
        <ext uri="smNativeData">
          <pm:rowDef xmlns:pm="smNativeData" id="1637750954" r="387" hidden="1" collapsedDB="0" collapsedOL="0"/>
        </ext>
      </extLst>
    </row>
    <row r="388" spans="2:7" hidden="1">
      <c r="B388" s="18"/>
      <extLst>
        <ext uri="smNativeData">
          <pm:rowDef xmlns:pm="smNativeData" id="1637750954" r="388" hidden="1" collapsedDB="0" collapsedOL="0"/>
        </ext>
      </extLst>
    </row>
    <row r="389" spans="2:7" hidden="1" ht="112.90" customHeight="1">
      <c r="B389" s="40" t="s">
        <v>312</v>
      </c>
      <extLst>
        <ext uri="smNativeData">
          <pm:rowDef xmlns:pm="smNativeData" id="1637750954" r="389" hidden="1" collapsedDB="0" collapsedOL="0"/>
        </ext>
      </extLst>
    </row>
    <row r="390" spans="2:7" hidden="1">
      <c r="B390" s="18" t="s">
        <v>68</v>
      </c>
      <c r="C390" s="306" t="n">
        <v>0</v>
      </c>
      <c r="E390" s="141" t="n">
        <v>175</v>
      </c>
      <c r="G390" s="19">
        <f>C390*E390</f>
        <v>0</v>
      </c>
      <extLst>
        <ext uri="smNativeData">
          <pm:rowDef xmlns:pm="smNativeData" id="1637750954" r="390" hidden="1" collapsedDB="0" collapsedOL="0"/>
        </ext>
      </extLst>
    </row>
    <row r="391" spans="2:7" hidden="1">
      <c r="B391" s="18" t="s">
        <v>69</v>
      </c>
      <c r="C391" s="306" t="n">
        <v>0</v>
      </c>
      <c r="E391" s="141" t="n">
        <v>175</v>
      </c>
      <c r="G391" s="19">
        <f>C391*E391</f>
        <v>0</v>
      </c>
      <extLst>
        <ext uri="smNativeData">
          <pm:rowDef xmlns:pm="smNativeData" id="1637750954" r="391" hidden="1" collapsedDB="0" collapsedOL="0"/>
        </ext>
      </extLst>
    </row>
    <row r="392" spans="2:7" hidden="1">
      <c r="B392" s="18" t="s">
        <v>70</v>
      </c>
      <c r="C392" s="306" t="n">
        <v>0</v>
      </c>
      <c r="E392" s="141" t="n">
        <v>175</v>
      </c>
      <c r="G392" s="19">
        <f>C392*E392</f>
        <v>0</v>
      </c>
      <extLst>
        <ext uri="smNativeData">
          <pm:rowDef xmlns:pm="smNativeData" id="1637750954" r="392" hidden="1" collapsedDB="0" collapsedOL="0"/>
        </ext>
      </extLst>
    </row>
    <row r="393" spans="2:7" hidden="1">
      <c r="B393" s="18"/>
      <c r="E393" s="141"/>
      <c r="G393" s="19"/>
      <extLst>
        <ext uri="smNativeData">
          <pm:rowDef xmlns:pm="smNativeData" id="1637750954" r="393" hidden="1" collapsedDB="0" collapsedOL="0"/>
        </ext>
      </extLst>
    </row>
    <row r="394" spans="2:7">
      <c r="B394" s="24" t="s">
        <v>258</v>
      </c>
      <c r="C394" s="314"/>
      <c r="D394" s="315"/>
      <c r="E394" s="26" t="s">
        <v>94</v>
      </c>
      <c r="F394" s="27"/>
      <c r="G394" s="171">
        <f>SUM(G317:G382)</f>
        <v>0</v>
      </c>
    </row>
    <row r="396" spans="2:2">
      <c r="B396" s="10" t="s">
        <v>313</v>
      </c>
    </row>
    <row r="398" spans="2:2">
      <c r="B398" s="6" t="s">
        <v>314</v>
      </c>
    </row>
    <row r="399" spans="2:2">
      <c r="B399" s="6" t="s">
        <v>315</v>
      </c>
    </row>
    <row r="400" spans="2:2">
      <c r="B400" s="6" t="s">
        <v>316</v>
      </c>
    </row>
    <row r="401" spans="2:2">
      <c r="B401" s="6" t="s">
        <v>317</v>
      </c>
    </row>
    <row r="402" spans="2:2">
      <c r="B402" s="6" t="s">
        <v>318</v>
      </c>
    </row>
    <row r="403" spans="2:7">
      <c r="B403" s="18" t="s">
        <v>188</v>
      </c>
      <c r="C403" s="306">
        <f>2+3</f>
        <v>5</v>
      </c>
      <c r="D403" s="306"/>
      <c r="E403" s="141" t="n">
        <v>0</v>
      </c>
      <c r="G403" s="19">
        <f>C403*E403</f>
        <v>0</v>
      </c>
    </row>
    <row r="405" spans="2:2">
      <c r="B405" s="6" t="s">
        <v>319</v>
      </c>
    </row>
    <row r="406" spans="2:2">
      <c r="B406" s="6" t="s">
        <v>320</v>
      </c>
    </row>
    <row r="407" spans="2:2">
      <c r="B407" s="6" t="s">
        <v>321</v>
      </c>
    </row>
    <row r="408" spans="2:2">
      <c r="B408" s="6" t="s">
        <v>322</v>
      </c>
    </row>
    <row r="409" spans="2:2">
      <c r="B409" s="6" t="s">
        <v>323</v>
      </c>
    </row>
    <row r="410" spans="2:2">
      <c r="B410" s="6" t="s">
        <v>324</v>
      </c>
    </row>
    <row r="411" spans="2:2">
      <c r="B411" s="6" t="s">
        <v>325</v>
      </c>
    </row>
    <row r="412" spans="2:7">
      <c r="B412" s="18" t="s">
        <v>124</v>
      </c>
      <c r="C412" s="306">
        <f>1.4*1.2*5*2</f>
        <v>16.8000000000000007</v>
      </c>
      <c r="E412" s="141" t="n">
        <v>0</v>
      </c>
      <c r="G412" s="19">
        <f>C412*E412</f>
        <v>0</v>
      </c>
    </row>
    <row r="414" spans="2:7">
      <c r="B414" s="24" t="s">
        <v>313</v>
      </c>
      <c r="C414" s="314"/>
      <c r="D414" s="315"/>
      <c r="E414" s="26" t="s">
        <v>94</v>
      </c>
      <c r="F414" s="27"/>
      <c r="G414" s="171">
        <f>SUM(G397:G413)</f>
        <v>0</v>
      </c>
    </row>
    <row r="415" spans="1:1" ht="15.95" customHeight="1"/>
    <row r="416" spans="2:2">
      <c r="B416" s="41" t="s">
        <v>326</v>
      </c>
    </row>
    <row r="418" spans="2:2" hidden="1">
      <c r="B418" s="6" t="s">
        <v>327</v>
      </c>
      <extLst>
        <ext uri="smNativeData">
          <pm:rowDef xmlns:pm="smNativeData" id="1637750954" r="418" hidden="1" collapsedDB="0" collapsedOL="0"/>
        </ext>
      </extLst>
    </row>
    <row r="419" spans="2:2" hidden="1">
      <c r="B419" s="6" t="s">
        <v>328</v>
      </c>
      <extLst>
        <ext uri="smNativeData">
          <pm:rowDef xmlns:pm="smNativeData" id="1637750954" r="419" hidden="1" collapsedDB="0" collapsedOL="0"/>
        </ext>
      </extLst>
    </row>
    <row r="420" spans="2:2" hidden="1">
      <c r="B420" s="6" t="s">
        <v>329</v>
      </c>
      <extLst>
        <ext uri="smNativeData">
          <pm:rowDef xmlns:pm="smNativeData" id="1637750954" r="420" hidden="1" collapsedDB="0" collapsedOL="0"/>
        </ext>
      </extLst>
    </row>
    <row r="421" spans="2:2" hidden="1">
      <c r="B421" s="6" t="s">
        <v>330</v>
      </c>
      <extLst>
        <ext uri="smNativeData">
          <pm:rowDef xmlns:pm="smNativeData" id="1637750954" r="421" hidden="1" collapsedDB="0" collapsedOL="0"/>
        </ext>
      </extLst>
    </row>
    <row r="422" spans="2:2" hidden="1">
      <c r="B422" s="6" t="s">
        <v>331</v>
      </c>
      <extLst>
        <ext uri="smNativeData">
          <pm:rowDef xmlns:pm="smNativeData" id="1637750954" r="422" hidden="1" collapsedDB="0" collapsedOL="0"/>
        </ext>
      </extLst>
    </row>
    <row r="423" spans="2:2" hidden="1">
      <c r="B423" s="6" t="s">
        <v>332</v>
      </c>
      <extLst>
        <ext uri="smNativeData">
          <pm:rowDef xmlns:pm="smNativeData" id="1637750954" r="423" hidden="1" collapsedDB="0" collapsedOL="0"/>
        </ext>
      </extLst>
    </row>
    <row r="424" spans="2:2" hidden="1">
      <c r="B424" s="6" t="s">
        <v>333</v>
      </c>
      <extLst>
        <ext uri="smNativeData">
          <pm:rowDef xmlns:pm="smNativeData" id="1637750954" r="424" hidden="1" collapsedDB="0" collapsedOL="0"/>
        </ext>
      </extLst>
    </row>
    <row r="425" spans="2:2" hidden="1">
      <c r="B425" s="6" t="s">
        <v>334</v>
      </c>
      <extLst>
        <ext uri="smNativeData">
          <pm:rowDef xmlns:pm="smNativeData" id="1637750954" r="425" hidden="1" collapsedDB="0" collapsedOL="0"/>
        </ext>
      </extLst>
    </row>
    <row r="426" spans="2:2" hidden="1">
      <c r="B426" s="6" t="s">
        <v>335</v>
      </c>
      <extLst>
        <ext uri="smNativeData">
          <pm:rowDef xmlns:pm="smNativeData" id="1637750954" r="426" hidden="1" collapsedDB="0" collapsedOL="0"/>
        </ext>
      </extLst>
    </row>
    <row r="427" spans="2:7" s="13" customFormat="1" hidden="1">
      <c r="B427" s="18" t="s">
        <v>78</v>
      </c>
      <c r="C427" s="306" t="n">
        <v>0</v>
      </c>
      <c r="D427" s="306"/>
      <c r="E427" s="141"/>
      <c r="F427" s="5"/>
      <c r="G427" s="19">
        <f>C427*E427</f>
        <v>0</v>
      </c>
      <extLst>
        <ext uri="smNativeData">
          <pm:rowDef xmlns:pm="smNativeData" id="1637750954" r="427" hidden="1" collapsedDB="0" collapsedOL="0"/>
        </ext>
      </extLst>
    </row>
    <row r="428" spans="2:7" s="13" customFormat="1" hidden="1">
      <c r="B428" s="6"/>
      <c r="C428" s="306"/>
      <c r="D428" s="30"/>
      <c r="E428" s="31"/>
      <c r="F428" s="5"/>
      <c r="G428" s="5"/>
      <extLst>
        <ext uri="smNativeData">
          <pm:rowDef xmlns:pm="smNativeData" id="1637750954" r="428" hidden="1" collapsedDB="0" collapsedOL="0"/>
        </ext>
      </extLst>
    </row>
    <row r="429" spans="2:7" s="13" customFormat="1">
      <c r="B429" s="6" t="s">
        <v>336</v>
      </c>
      <c r="C429" s="306"/>
      <c r="D429" s="30"/>
      <c r="E429" s="31"/>
      <c r="F429" s="5"/>
      <c r="G429" s="5"/>
    </row>
    <row r="430" spans="2:7" s="13" customFormat="1">
      <c r="B430" s="6" t="s">
        <v>337</v>
      </c>
      <c r="C430" s="306"/>
      <c r="D430" s="30"/>
      <c r="E430" s="31"/>
      <c r="F430" s="5"/>
      <c r="G430" s="5"/>
    </row>
    <row r="431" spans="2:7" s="13" customFormat="1">
      <c r="B431" s="6" t="s">
        <v>338</v>
      </c>
      <c r="C431" s="306"/>
      <c r="D431" s="30"/>
      <c r="E431" s="31"/>
      <c r="F431" s="5"/>
      <c r="G431" s="5"/>
    </row>
    <row r="432" spans="2:7" s="13" customFormat="1">
      <c r="B432" s="6" t="s">
        <v>339</v>
      </c>
      <c r="C432" s="306"/>
      <c r="D432" s="30"/>
      <c r="E432" s="31"/>
      <c r="F432" s="5"/>
      <c r="G432" s="5"/>
    </row>
    <row r="433" spans="2:7" s="13" customFormat="1">
      <c r="B433" s="6" t="s">
        <v>340</v>
      </c>
      <c r="C433" s="306"/>
      <c r="D433" s="30"/>
      <c r="E433" s="31"/>
      <c r="F433" s="5"/>
      <c r="G433" s="5"/>
    </row>
    <row r="434" spans="2:7" s="13" customFormat="1">
      <c r="B434" s="6" t="s">
        <v>341</v>
      </c>
      <c r="C434" s="306"/>
      <c r="D434" s="30"/>
      <c r="E434" s="31"/>
      <c r="F434" s="5"/>
      <c r="G434" s="5"/>
    </row>
    <row r="435" spans="2:7" s="13" customFormat="1">
      <c r="B435" s="18" t="s">
        <v>78</v>
      </c>
      <c r="C435" s="306">
        <f>C68</f>
        <v>79.9099999999999966</v>
      </c>
      <c r="D435" s="306"/>
      <c r="E435" s="141" t="n">
        <v>0</v>
      </c>
      <c r="F435" s="5"/>
      <c r="G435" s="19">
        <f>C435*E435</f>
        <v>0</v>
      </c>
    </row>
    <row r="436" spans="2:7" s="13" customFormat="1">
      <c r="B436" s="6"/>
      <c r="C436" s="306"/>
      <c r="D436" s="30"/>
      <c r="E436" s="31"/>
      <c r="F436" s="5"/>
      <c r="G436" s="5"/>
    </row>
    <row r="437" spans="2:7" s="13" customFormat="1" ht="93.95" customHeight="1">
      <c r="B437" s="52" t="s">
        <v>342</v>
      </c>
      <c r="C437" s="306"/>
      <c r="D437" s="30"/>
      <c r="E437" s="31"/>
      <c r="F437" s="5"/>
      <c r="G437" s="5"/>
    </row>
    <row r="438" spans="2:7" s="13" customFormat="1">
      <c r="B438" s="52" t="s">
        <v>343</v>
      </c>
      <c r="C438" s="306"/>
      <c r="D438" s="30"/>
      <c r="E438" s="31"/>
      <c r="F438" s="5"/>
      <c r="G438" s="5"/>
    </row>
    <row r="439" spans="2:9" s="13" customFormat="1">
      <c r="B439" s="52" t="s">
        <v>344</v>
      </c>
      <c r="C439" s="306"/>
      <c r="D439" s="30"/>
      <c r="E439" s="31"/>
      <c r="F439" s="5"/>
      <c r="G439" s="5"/>
      <c r="I439" s="31"/>
    </row>
    <row r="440" spans="2:9" s="13" customFormat="1">
      <c r="B440" s="52" t="s">
        <v>345</v>
      </c>
      <c r="C440" s="306"/>
      <c r="D440" s="30"/>
      <c r="E440" s="31"/>
      <c r="F440" s="5"/>
      <c r="G440" s="5"/>
      <c r="I440" s="31"/>
    </row>
    <row r="441" spans="2:7">
      <c r="B441" s="18" t="s">
        <v>78</v>
      </c>
      <c r="C441" s="306" t="n">
        <v>3</v>
      </c>
      <c r="D441" s="306"/>
      <c r="E441" s="141" t="n">
        <v>0</v>
      </c>
      <c r="G441" s="19">
        <f>C441*E441</f>
        <v>0</v>
      </c>
    </row>
    <row r="443" spans="2:2">
      <c r="B443" s="52" t="s">
        <v>346</v>
      </c>
    </row>
    <row r="444" spans="2:2" ht="91.50" customHeight="1">
      <c r="B444" s="52" t="s">
        <v>347</v>
      </c>
    </row>
    <row r="445" spans="2:2">
      <c r="B445" s="52" t="s">
        <v>348</v>
      </c>
    </row>
    <row r="446" spans="2:2" ht="41.45" customHeight="1">
      <c r="B446" s="52" t="s">
        <v>349</v>
      </c>
    </row>
    <row r="447" spans="2:7">
      <c r="B447" s="18" t="s">
        <v>78</v>
      </c>
      <c r="C447" s="306" t="n">
        <v>3</v>
      </c>
      <c r="D447" s="306"/>
      <c r="E447" s="141" t="n">
        <v>0</v>
      </c>
      <c r="G447" s="19">
        <f>C447*E447</f>
        <v>0</v>
      </c>
    </row>
    <row r="449" spans="2:2">
      <c r="B449" s="6" t="s">
        <v>350</v>
      </c>
    </row>
    <row r="450" spans="2:2">
      <c r="B450" s="52" t="s">
        <v>351</v>
      </c>
    </row>
    <row r="451" spans="2:7">
      <c r="B451" s="18" t="s">
        <v>188</v>
      </c>
      <c r="C451" s="306" t="n">
        <v>1</v>
      </c>
      <c r="D451" s="306"/>
      <c r="E451" s="141" t="n">
        <v>0</v>
      </c>
      <c r="G451" s="19">
        <f>C451*E451</f>
        <v>0</v>
      </c>
    </row>
    <row r="453" spans="2:2">
      <c r="B453" s="6" t="s">
        <v>352</v>
      </c>
    </row>
    <row r="454" spans="2:2">
      <c r="B454" s="6" t="s">
        <v>353</v>
      </c>
    </row>
    <row r="455" spans="2:2">
      <c r="B455" s="6" t="s">
        <v>354</v>
      </c>
    </row>
    <row r="456" spans="2:7">
      <c r="B456" s="6" t="s">
        <v>355</v>
      </c>
      <c r="C456" s="306">
        <f>C68</f>
        <v>79.9099999999999966</v>
      </c>
      <c r="E456" s="141" t="n">
        <v>0</v>
      </c>
      <c r="G456" s="19">
        <f>C456*E456</f>
        <v>0</v>
      </c>
    </row>
    <row r="457" spans="2:7">
      <c r="B457" s="42" t="s">
        <v>356</v>
      </c>
      <c r="C457" s="306">
        <f>C456</f>
        <v>79.9099999999999966</v>
      </c>
      <c r="E457" s="141" t="n">
        <v>0</v>
      </c>
      <c r="G457" s="19">
        <f>C457*E457</f>
        <v>0</v>
      </c>
    </row>
    <row r="458" spans="2:2">
      <c r="B458" s="42"/>
    </row>
    <row r="459" spans="2:7">
      <c r="B459" s="6" t="s">
        <v>357</v>
      </c>
      <c r="D459" s="310"/>
      <c r="E459" s="161"/>
      <c r="F459" s="22"/>
      <c r="G459" s="22"/>
    </row>
    <row r="460" spans="2:7">
      <c r="B460" s="6" t="s">
        <v>358</v>
      </c>
      <c r="D460" s="310"/>
      <c r="E460" s="161"/>
      <c r="F460" s="22"/>
      <c r="G460" s="22"/>
    </row>
    <row r="461" spans="2:7">
      <c r="B461" s="6" t="s">
        <v>359</v>
      </c>
      <c r="D461" s="310"/>
      <c r="E461" s="161"/>
      <c r="F461" s="22"/>
      <c r="G461" s="22"/>
    </row>
    <row r="462" spans="2:7">
      <c r="B462" s="6" t="s">
        <v>360</v>
      </c>
      <c r="D462" s="310"/>
      <c r="E462" s="161"/>
      <c r="F462" s="22"/>
      <c r="G462" s="22"/>
    </row>
    <row r="463" spans="2:7">
      <c r="B463" s="18" t="s">
        <v>78</v>
      </c>
      <c r="C463" s="306">
        <f>C68</f>
        <v>79.9099999999999966</v>
      </c>
      <c r="D463" s="310"/>
      <c r="E463" s="141" t="n">
        <v>0</v>
      </c>
      <c r="F463" s="22"/>
      <c r="G463" s="19">
        <f>C463*E463</f>
        <v>0</v>
      </c>
    </row>
    <row r="464" spans="2:6">
      <c r="B464" s="18"/>
      <c r="D464" s="310"/>
      <c r="F464" s="22"/>
    </row>
    <row r="465" spans="2:7">
      <c r="B465" s="52" t="s">
        <v>361</v>
      </c>
    </row>
    <row r="466" spans="2:7">
      <c r="B466" s="18" t="s">
        <v>78</v>
      </c>
      <c r="C466" s="306">
        <f>C463</f>
        <v>79.9099999999999966</v>
      </c>
      <c r="E466" s="141" t="n">
        <v>0</v>
      </c>
      <c r="G466" s="19">
        <f>C466*E466</f>
        <v>0</v>
      </c>
    </row>
    <row r="467" spans="2:6" hidden="1">
      <c r="B467" s="18"/>
      <c r="C467" s="303"/>
      <c r="D467" s="310"/>
      <c r="F467" s="22"/>
      <extLst>
        <ext uri="smNativeData">
          <pm:rowDef xmlns:pm="smNativeData" id="1637750954" r="467" hidden="1" collapsedDB="0" collapsedOL="0"/>
        </ext>
      </extLst>
    </row>
    <row r="468" spans="2:6" hidden="1">
      <c r="B468" s="18"/>
      <c r="D468" s="310"/>
      <c r="F468" s="22"/>
      <extLst>
        <ext uri="smNativeData">
          <pm:rowDef xmlns:pm="smNativeData" id="1637750954" r="468" hidden="1" collapsedDB="0" collapsedOL="0"/>
        </ext>
      </extLst>
    </row>
    <row r="469" spans="2:7" hidden="1">
      <c r="B469" s="23"/>
      <c r="C469" s="311"/>
      <c r="D469" s="310"/>
      <c r="E469" s="161"/>
      <c r="F469" s="22"/>
      <c r="G469" s="22"/>
      <extLst>
        <ext uri="smNativeData">
          <pm:rowDef xmlns:pm="smNativeData" id="1637750954" r="469" hidden="1" collapsedDB="0" collapsedOL="0"/>
        </ext>
      </extLst>
    </row>
    <row r="470" spans="2:3" hidden="1">
      <c r="B470" s="6" t="s">
        <v>362</v>
      </c>
      <extLst>
        <ext uri="smNativeData">
          <pm:rowDef xmlns:pm="smNativeData" id="1637750954" r="470" hidden="1" collapsedDB="0" collapsedOL="0"/>
        </ext>
      </extLst>
    </row>
    <row r="471" spans="2:3" hidden="1">
      <c r="B471" s="6" t="s">
        <v>363</v>
      </c>
      <extLst>
        <ext uri="smNativeData">
          <pm:rowDef xmlns:pm="smNativeData" id="1637750954" r="471" hidden="1" collapsedDB="0" collapsedOL="0"/>
        </ext>
      </extLst>
    </row>
    <row r="472" spans="2:3" hidden="1">
      <c r="B472" s="6" t="s">
        <v>364</v>
      </c>
      <extLst>
        <ext uri="smNativeData">
          <pm:rowDef xmlns:pm="smNativeData" id="1637750954" r="472" hidden="1" collapsedDB="0" collapsedOL="0"/>
        </ext>
      </extLst>
    </row>
    <row r="473" spans="2:3" hidden="1">
      <c r="B473" s="6" t="s">
        <v>365</v>
      </c>
      <extLst>
        <ext uri="smNativeData">
          <pm:rowDef xmlns:pm="smNativeData" id="1637750954" r="473" hidden="1" collapsedDB="0" collapsedOL="0"/>
        </ext>
      </extLst>
    </row>
    <row r="474" spans="2:3" hidden="1">
      <c r="B474" s="6" t="s">
        <v>366</v>
      </c>
      <extLst>
        <ext uri="smNativeData">
          <pm:rowDef xmlns:pm="smNativeData" id="1637750954" r="474" hidden="1" collapsedDB="0" collapsedOL="0"/>
        </ext>
      </extLst>
    </row>
    <row r="475" spans="2:6" hidden="1">
      <c r="B475" s="114" t="s">
        <v>367</v>
      </c>
      <c r="C475" s="114"/>
      <c r="F475" s="6"/>
      <extLst>
        <ext uri="smNativeData">
          <pm:rowDef xmlns:pm="smNativeData" id="1637750954" r="475" hidden="1" collapsedDB="0" collapsedOL="0"/>
        </ext>
      </extLst>
    </row>
    <row r="476" spans="2:7" hidden="1">
      <c r="B476" s="18" t="s">
        <v>78</v>
      </c>
      <c r="C476" s="306" t="n">
        <v>0</v>
      </c>
      <c r="E476" s="141"/>
      <c r="G476" s="19">
        <f>C476*E476</f>
        <v>0</v>
      </c>
      <extLst>
        <ext uri="smNativeData">
          <pm:rowDef xmlns:pm="smNativeData" id="1637750954" r="476" hidden="1" collapsedDB="0" collapsedOL="0"/>
        </ext>
      </extLst>
    </row>
    <row r="477" spans="2:6">
      <c r="B477" s="33"/>
      <c r="E477" s="43"/>
      <c r="F477" s="43"/>
    </row>
    <row r="478" spans="2:7">
      <c r="B478" s="44" t="s">
        <v>326</v>
      </c>
      <c r="C478" s="314"/>
      <c r="D478" s="315"/>
      <c r="E478" s="26" t="s">
        <v>94</v>
      </c>
      <c r="F478" s="27"/>
      <c r="G478" s="171">
        <f>SUM(G418:G477)</f>
        <v>0</v>
      </c>
    </row>
    <row r="479" spans="2:6">
      <c r="B479" s="41"/>
      <c r="C479" s="316"/>
      <c r="D479" s="317"/>
      <c r="E479" s="28"/>
      <c r="F479" s="28"/>
    </row>
    <row r="480" spans="2:6">
      <c r="B480" s="45" t="s">
        <v>368</v>
      </c>
      <c r="C480" s="316"/>
      <c r="D480" s="317"/>
      <c r="E480" s="28"/>
      <c r="F480" s="28"/>
    </row>
    <row r="481" spans="2:6">
      <c r="B481" s="45"/>
      <c r="C481" s="316"/>
      <c r="D481" s="317"/>
      <c r="E481" s="28"/>
      <c r="F481" s="28"/>
    </row>
    <row r="482" spans="2:6">
      <c r="B482" s="68" t="s">
        <v>369</v>
      </c>
      <c r="C482" s="316"/>
      <c r="D482" s="317"/>
      <c r="E482" s="28"/>
      <c r="F482" s="28"/>
    </row>
    <row r="483" spans="2:6">
      <c r="B483" s="69" t="s">
        <v>370</v>
      </c>
      <c r="C483" s="316"/>
      <c r="D483" s="317"/>
      <c r="E483" s="28"/>
      <c r="F483" s="28"/>
    </row>
    <row r="485" spans="2:2">
      <c r="B485" s="46"/>
    </row>
    <row r="486" spans="2:7">
      <c r="B486" s="118" t="s">
        <v>371</v>
      </c>
      <c r="C486" s="307"/>
      <c r="D486" s="297"/>
      <c r="E486" s="141"/>
      <c r="F486" s="119"/>
      <c r="G486" s="47">
        <f>G106</f>
        <v>0</v>
      </c>
    </row>
    <row r="487" spans="2:7" ht="12.20" customHeight="1">
      <c r="B487" s="46"/>
      <c r="G487" s="48"/>
    </row>
    <row r="488" spans="2:7">
      <c r="B488" s="118" t="s">
        <v>372</v>
      </c>
      <c r="C488" s="307"/>
      <c r="D488" s="297"/>
      <c r="E488" s="141"/>
      <c r="F488" s="119"/>
      <c r="G488" s="47">
        <f>G192</f>
        <v>0</v>
      </c>
    </row>
    <row r="489" spans="2:7" ht="12.20" customHeight="1">
      <c r="B489" s="46"/>
      <c r="G489" s="48"/>
    </row>
    <row r="490" spans="2:7">
      <c r="B490" s="118" t="s">
        <v>373</v>
      </c>
      <c r="C490" s="307"/>
      <c r="D490" s="297"/>
      <c r="E490" s="141"/>
      <c r="F490" s="119"/>
      <c r="G490" s="47">
        <f>G315</f>
        <v>0</v>
      </c>
    </row>
    <row r="491" spans="2:7" ht="12.20" customHeight="1">
      <c r="B491" s="46"/>
      <c r="G491" s="48"/>
    </row>
    <row r="492" spans="2:7">
      <c r="B492" s="118" t="s">
        <v>374</v>
      </c>
      <c r="C492" s="307"/>
      <c r="D492" s="297"/>
      <c r="E492" s="141"/>
      <c r="F492" s="119"/>
      <c r="G492" s="47">
        <f>G394</f>
        <v>0</v>
      </c>
    </row>
    <row r="493" spans="2:7" ht="12.20" customHeight="1">
      <c r="B493" s="46"/>
      <c r="G493" s="48"/>
    </row>
    <row r="494" spans="2:7">
      <c r="B494" s="118" t="s">
        <v>375</v>
      </c>
      <c r="C494" s="307"/>
      <c r="D494" s="297"/>
      <c r="E494" s="141"/>
      <c r="F494" s="119"/>
      <c r="G494" s="47">
        <f>G414</f>
        <v>0</v>
      </c>
    </row>
    <row r="495" spans="2:7" ht="12.20" customHeight="1">
      <c r="B495" s="46"/>
      <c r="G495" s="48"/>
    </row>
    <row r="496" spans="2:7">
      <c r="B496" s="120" t="s">
        <v>376</v>
      </c>
      <c r="C496" s="319"/>
      <c r="D496" s="320"/>
      <c r="E496" s="169"/>
      <c r="F496" s="121"/>
      <c r="G496" s="122">
        <f>G478</f>
        <v>0</v>
      </c>
    </row>
    <row r="497" spans="2:8">
      <c r="B497" s="219" t="s">
        <v>377</v>
      </c>
      <c r="C497" s="307"/>
      <c r="D497" s="297"/>
      <c r="E497" s="141"/>
      <c r="F497" s="157"/>
      <c r="G497" s="220">
        <f>SUM(G486,G488,G490,G492,G494,G496,)</f>
        <v>0</v>
      </c>
      <c r="H497" s="50"/>
    </row>
    <row r="498" spans="2:8">
      <c r="B498" s="45" t="s">
        <v>378</v>
      </c>
      <c r="G498" s="48">
        <f>0.25*G497</f>
        <v>0</v>
      </c>
      <c r="H498" s="4" t="n">
        <v>0</v>
      </c>
    </row>
    <row r="499" spans="2:7">
      <c r="B499" s="49" t="s">
        <v>379</v>
      </c>
      <c r="C499" s="312"/>
      <c r="D499" s="313"/>
      <c r="E499" s="181"/>
      <c r="F499" s="25"/>
      <c r="G499" s="47">
        <f>SUM(G497:G498)</f>
        <v>0</v>
      </c>
    </row>
    <row r="500" spans="2:7">
      <c r="B500" s="70"/>
      <c r="C500" s="321"/>
      <c r="D500" s="322"/>
      <c r="E500" s="137"/>
      <c r="F500" s="71"/>
      <c r="G500" s="72"/>
    </row>
    <row r="501" spans="1:1" ht="15.95" customHeight="1"/>
    <row r="502" spans="2:2">
      <c r="B502" s="158" t="s">
        <v>380</v>
      </c>
    </row>
    <row r="504" spans="2:2">
      <c r="B504" s="68" t="s">
        <v>381</v>
      </c>
    </row>
    <row r="505" spans="2:2">
      <c r="B505" s="69" t="s">
        <v>382</v>
      </c>
    </row>
    <row r="507" spans="2:11" s="79" customFormat="1" ht="14.60">
      <c r="B507" s="10" t="s">
        <v>53</v>
      </c>
      <c r="C507" s="323"/>
      <c r="D507" s="324"/>
      <c r="E507" s="163"/>
      <c r="F507" s="75"/>
      <c r="G507" s="75"/>
      <c r="H507" s="76"/>
      <c r="I507" s="77"/>
      <c r="J507" s="78"/>
      <c r="K507" s="76"/>
    </row>
    <row r="508" spans="2:10" s="13" customFormat="1">
      <c r="B508" s="6"/>
      <c r="C508" s="306"/>
      <c r="D508" s="30"/>
      <c r="E508" s="31"/>
      <c r="F508" s="5"/>
      <c r="G508" s="5"/>
      <c r="I508" s="80"/>
      <c r="J508" s="80"/>
    </row>
    <row r="509" spans="2:10" s="13" customFormat="1">
      <c r="B509" s="6" t="s">
        <v>383</v>
      </c>
      <c r="C509" s="306"/>
      <c r="D509" s="30"/>
      <c r="E509" s="31"/>
      <c r="F509" s="5"/>
      <c r="G509" s="5"/>
      <c r="I509" s="80"/>
      <c r="J509" s="80"/>
    </row>
    <row r="510" spans="2:10" s="13" customFormat="1">
      <c r="B510" s="6" t="s">
        <v>384</v>
      </c>
      <c r="C510" s="306"/>
      <c r="D510" s="30"/>
      <c r="E510" s="31"/>
      <c r="F510" s="5"/>
      <c r="G510" s="5"/>
      <c r="I510" s="80"/>
      <c r="J510" s="80"/>
    </row>
    <row r="511" spans="2:10" s="13" customFormat="1">
      <c r="B511" s="6" t="s">
        <v>385</v>
      </c>
      <c r="C511" s="306"/>
      <c r="D511" s="30"/>
      <c r="E511" s="31"/>
      <c r="F511" s="5"/>
      <c r="G511" s="5"/>
      <c r="I511" s="80"/>
      <c r="J511" s="80"/>
    </row>
    <row r="512" spans="2:10" s="13" customFormat="1">
      <c r="B512" s="6" t="s">
        <v>386</v>
      </c>
      <c r="C512" s="306"/>
      <c r="D512" s="30"/>
      <c r="E512" s="31"/>
      <c r="F512" s="5"/>
      <c r="G512" s="5"/>
      <c r="I512" s="80"/>
      <c r="J512" s="80"/>
    </row>
    <row r="513" spans="2:10" s="13" customFormat="1">
      <c r="B513" s="6" t="s">
        <v>387</v>
      </c>
      <c r="C513" s="306"/>
      <c r="D513" s="30"/>
      <c r="E513" s="31"/>
      <c r="F513" s="5"/>
      <c r="G513" s="5"/>
      <c r="I513" s="80"/>
      <c r="J513" s="80"/>
    </row>
    <row r="514" spans="2:10" s="13" customFormat="1" hidden="1">
      <c r="B514" s="81" t="s">
        <v>388</v>
      </c>
      <c r="C514" s="307" t="n">
        <v>0</v>
      </c>
      <c r="D514" s="30"/>
      <c r="E514" s="141"/>
      <c r="F514" s="5"/>
      <c r="G514" s="19">
        <f>C514*E514</f>
        <v>0</v>
      </c>
      <c r="I514" s="80"/>
      <c r="J514" s="80"/>
      <extLst>
        <ext uri="smNativeData">
          <pm:rowDef xmlns:pm="smNativeData" id="1637750954" r="514" hidden="1" collapsedDB="0" collapsedOL="0"/>
        </ext>
      </extLst>
    </row>
    <row r="515" spans="2:10" s="13" customFormat="1">
      <c r="B515" s="81" t="s">
        <v>389</v>
      </c>
      <c r="C515" s="307">
        <f>39.5+25.47</f>
        <v>64.9699999999999989</v>
      </c>
      <c r="D515" s="30"/>
      <c r="E515" s="141" t="n">
        <v>0</v>
      </c>
      <c r="F515" s="5"/>
      <c r="G515" s="19">
        <f>C515*E515</f>
        <v>0</v>
      </c>
      <c r="I515" s="80"/>
      <c r="J515" s="80"/>
    </row>
    <row r="516" spans="2:10" s="13" customFormat="1" hidden="1">
      <c r="B516" s="81" t="s">
        <v>390</v>
      </c>
      <c r="C516" s="307"/>
      <c r="D516" s="30"/>
      <c r="E516" s="141" t="n">
        <v>0</v>
      </c>
      <c r="F516" s="5"/>
      <c r="G516" s="19">
        <f>C516*E516</f>
        <v>0</v>
      </c>
      <c r="I516" s="80"/>
      <c r="J516" s="80"/>
      <extLst>
        <ext uri="smNativeData">
          <pm:rowDef xmlns:pm="smNativeData" id="1637750954" r="516" hidden="1" collapsedDB="0" collapsedOL="0"/>
        </ext>
      </extLst>
    </row>
    <row r="517" spans="2:10" s="13" customFormat="1" hidden="1">
      <c r="B517" s="81" t="s">
        <v>391</v>
      </c>
      <c r="C517" s="307" t="n">
        <v>0</v>
      </c>
      <c r="D517" s="30"/>
      <c r="E517" s="141"/>
      <c r="F517" s="5"/>
      <c r="G517" s="19">
        <f>C517*E517</f>
        <v>0</v>
      </c>
      <c r="I517" s="80"/>
      <c r="J517" s="80"/>
      <extLst>
        <ext uri="smNativeData">
          <pm:rowDef xmlns:pm="smNativeData" id="1637750954" r="517" hidden="1" collapsedDB="0" collapsedOL="0"/>
        </ext>
      </extLst>
    </row>
    <row r="518" spans="2:10" s="13" customFormat="1" hidden="1">
      <c r="B518" s="81" t="s">
        <v>392</v>
      </c>
      <c r="C518" s="307"/>
      <c r="D518" s="30"/>
      <c r="E518" s="141" t="n">
        <v>0</v>
      </c>
      <c r="F518" s="5"/>
      <c r="G518" s="19">
        <f>C518*E518</f>
        <v>0</v>
      </c>
      <c r="I518" s="80"/>
      <c r="J518" s="80"/>
      <extLst>
        <ext uri="smNativeData">
          <pm:rowDef xmlns:pm="smNativeData" id="1637750954" r="518" hidden="1" collapsedDB="0" collapsedOL="0"/>
        </ext>
      </extLst>
    </row>
    <row r="519" spans="2:10" s="84" customFormat="1" hidden="1">
      <c r="B519" s="81" t="s">
        <v>393</v>
      </c>
      <c r="C519" s="325"/>
      <c r="D519" s="326"/>
      <c r="E519" s="164"/>
      <c r="F519" s="83"/>
      <c r="G519" s="19">
        <f>C519*E519</f>
        <v>0</v>
      </c>
      <c r="I519" s="85"/>
      <c r="J519" s="85"/>
      <extLst>
        <ext uri="smNativeData">
          <pm:rowDef xmlns:pm="smNativeData" id="1637750954" r="519" hidden="1" collapsedDB="0" collapsedOL="0"/>
        </ext>
      </extLst>
    </row>
    <row r="520" spans="2:10" s="84" customFormat="1" hidden="1">
      <c r="B520" s="81" t="s">
        <v>394</v>
      </c>
      <c r="C520" s="325" t="n">
        <v>0</v>
      </c>
      <c r="D520" s="326"/>
      <c r="E520" s="164"/>
      <c r="F520" s="83"/>
      <c r="G520" s="19">
        <f>C520*E520</f>
        <v>0</v>
      </c>
      <c r="I520" s="85"/>
      <c r="J520" s="85"/>
      <extLst>
        <ext uri="smNativeData">
          <pm:rowDef xmlns:pm="smNativeData" id="1637750954" r="520" hidden="1" collapsedDB="0" collapsedOL="0"/>
        </ext>
      </extLst>
    </row>
    <row r="521" spans="2:10" s="13" customFormat="1" hidden="1" ht="15.95" customHeight="1">
      <c r="B521" s="81" t="s">
        <v>395</v>
      </c>
      <c r="C521" s="307" t="n">
        <v>0</v>
      </c>
      <c r="D521" s="30"/>
      <c r="E521" s="141"/>
      <c r="F521" s="5"/>
      <c r="G521" s="19">
        <f>C521*E521</f>
        <v>0</v>
      </c>
      <c r="I521" s="80"/>
      <c r="J521" s="80"/>
      <extLst>
        <ext uri="smNativeData">
          <pm:rowDef xmlns:pm="smNativeData" id="1637750954" r="521" hidden="1" collapsedDB="0" collapsedOL="0"/>
        </ext>
      </extLst>
    </row>
    <row r="522" spans="2:10" s="13" customFormat="1">
      <c r="B522" s="20" t="s">
        <v>63</v>
      </c>
      <c r="C522" s="306">
        <f>SUM(C514:C521)</f>
        <v>64.9699999999999989</v>
      </c>
      <c r="D522" s="30"/>
      <c r="E522" s="31"/>
      <c r="F522" s="5"/>
      <c r="G522" s="5"/>
      <c r="I522" s="80"/>
      <c r="J522" s="80"/>
    </row>
    <row r="523" spans="2:10" s="13" customFormat="1">
      <c r="B523" s="20"/>
      <c r="C523" s="306"/>
      <c r="D523" s="30"/>
      <c r="E523" s="31"/>
      <c r="F523" s="5"/>
      <c r="G523" s="5"/>
      <c r="I523" s="80"/>
      <c r="J523" s="80"/>
    </row>
    <row r="524" spans="2:10" s="13" customFormat="1">
      <c r="B524" s="6" t="s">
        <v>64</v>
      </c>
      <c r="C524" s="306"/>
      <c r="D524" s="30"/>
      <c r="E524" s="31"/>
      <c r="F524" s="5"/>
      <c r="G524" s="5"/>
      <c r="I524" s="80"/>
      <c r="J524" s="80"/>
    </row>
    <row r="525" spans="2:10" s="13" customFormat="1">
      <c r="B525" s="52" t="s">
        <v>65</v>
      </c>
      <c r="C525" s="306"/>
      <c r="D525" s="30"/>
      <c r="E525" s="31"/>
      <c r="F525" s="5"/>
      <c r="G525" s="5"/>
      <c r="I525" s="80"/>
      <c r="J525" s="80"/>
    </row>
    <row r="526" spans="2:10" s="13" customFormat="1">
      <c r="B526" s="18" t="s">
        <v>396</v>
      </c>
      <c r="C526" s="306">
        <f>C522</f>
        <v>64.9699999999999989</v>
      </c>
      <c r="D526" s="30"/>
      <c r="E526" s="141" t="n">
        <v>0</v>
      </c>
      <c r="F526" s="5"/>
      <c r="G526" s="19">
        <f>C526*E526</f>
        <v>0</v>
      </c>
      <c r="I526" s="80"/>
      <c r="J526" s="80"/>
    </row>
    <row r="527" spans="2:10" s="13" customFormat="1" hidden="1">
      <c r="B527" s="20"/>
      <c r="C527" s="306"/>
      <c r="D527" s="30"/>
      <c r="E527" s="31"/>
      <c r="F527" s="5"/>
      <c r="G527" s="5"/>
      <c r="I527" s="80"/>
      <c r="J527" s="80"/>
      <extLst>
        <ext uri="smNativeData">
          <pm:rowDef xmlns:pm="smNativeData" id="1637750954" r="527" hidden="1" collapsedDB="0" collapsedOL="0"/>
        </ext>
      </extLst>
    </row>
    <row r="528" spans="2:10" s="13" customFormat="1" hidden="1" ht="77.45" customHeight="1">
      <c r="B528" s="52" t="s">
        <v>67</v>
      </c>
      <c r="C528" s="308"/>
      <c r="D528" s="309"/>
      <c r="E528" s="160"/>
      <c r="F528" s="53"/>
      <c r="G528" s="170"/>
      <c r="I528" s="80"/>
      <c r="J528" s="80"/>
      <extLst>
        <ext uri="smNativeData">
          <pm:rowDef xmlns:pm="smNativeData" id="1637750954" r="528" hidden="1" collapsedDB="0" collapsedOL="0"/>
        </ext>
      </extLst>
    </row>
    <row r="529" spans="2:10" s="13" customFormat="1" hidden="1">
      <c r="B529" s="18" t="s">
        <v>68</v>
      </c>
      <c r="C529" s="306" t="n">
        <v>0</v>
      </c>
      <c r="D529" s="30"/>
      <c r="E529" s="141" t="n">
        <v>25</v>
      </c>
      <c r="F529" s="5"/>
      <c r="G529" s="19">
        <f>C529*E529</f>
        <v>0</v>
      </c>
      <c r="I529" s="80"/>
      <c r="J529" s="80"/>
      <extLst>
        <ext uri="smNativeData">
          <pm:rowDef xmlns:pm="smNativeData" id="1637750954" r="529" hidden="1" collapsedDB="0" collapsedOL="0"/>
        </ext>
      </extLst>
    </row>
    <row r="530" spans="2:10" s="13" customFormat="1" hidden="1">
      <c r="B530" s="18" t="s">
        <v>69</v>
      </c>
      <c r="C530" s="306" t="n">
        <v>0</v>
      </c>
      <c r="D530" s="30"/>
      <c r="E530" s="141" t="n">
        <v>25</v>
      </c>
      <c r="F530" s="5"/>
      <c r="G530" s="19">
        <f>C530*E530</f>
        <v>0</v>
      </c>
      <c r="I530" s="80"/>
      <c r="J530" s="80"/>
      <extLst>
        <ext uri="smNativeData">
          <pm:rowDef xmlns:pm="smNativeData" id="1637750954" r="530" hidden="1" collapsedDB="0" collapsedOL="0"/>
        </ext>
      </extLst>
    </row>
    <row r="531" spans="2:10" s="13" customFormat="1" hidden="1">
      <c r="B531" s="18" t="s">
        <v>70</v>
      </c>
      <c r="C531" s="306" t="n">
        <v>0</v>
      </c>
      <c r="D531" s="30"/>
      <c r="E531" s="141" t="n">
        <v>0</v>
      </c>
      <c r="F531" s="5"/>
      <c r="G531" s="19">
        <f>C531*E531</f>
        <v>0</v>
      </c>
      <c r="I531" s="80"/>
      <c r="J531" s="80"/>
      <extLst>
        <ext uri="smNativeData">
          <pm:rowDef xmlns:pm="smNativeData" id="1637750954" r="531" hidden="1" collapsedDB="0" collapsedOL="0"/>
        </ext>
      </extLst>
    </row>
    <row r="532" spans="2:10" s="13" customFormat="1">
      <c r="B532" s="20"/>
      <c r="C532" s="306"/>
      <c r="D532" s="30"/>
      <c r="E532" s="31"/>
      <c r="F532" s="5"/>
      <c r="G532" s="5"/>
      <c r="I532" s="80"/>
      <c r="J532" s="80"/>
    </row>
    <row r="533" spans="2:10" s="13" customFormat="1" hidden="1">
      <c r="B533" s="6" t="s">
        <v>71</v>
      </c>
      <c r="C533" s="306"/>
      <c r="D533" s="30"/>
      <c r="E533" s="31"/>
      <c r="F533" s="5"/>
      <c r="G533" s="5"/>
      <c r="I533" s="80"/>
      <c r="J533" s="80"/>
      <extLst>
        <ext uri="smNativeData">
          <pm:rowDef xmlns:pm="smNativeData" id="1637750954" r="533" hidden="1" collapsedDB="0" collapsedOL="0"/>
        </ext>
      </extLst>
    </row>
    <row r="534" spans="2:10" s="13" customFormat="1" hidden="1">
      <c r="B534" s="6" t="s">
        <v>72</v>
      </c>
      <c r="C534" s="306"/>
      <c r="D534" s="30"/>
      <c r="E534" s="31"/>
      <c r="F534" s="5"/>
      <c r="G534" s="5"/>
      <c r="I534" s="80"/>
      <c r="J534" s="80"/>
      <extLst>
        <ext uri="smNativeData">
          <pm:rowDef xmlns:pm="smNativeData" id="1637750954" r="534" hidden="1" collapsedDB="0" collapsedOL="0"/>
        </ext>
      </extLst>
    </row>
    <row r="535" spans="2:10" s="13" customFormat="1" hidden="1">
      <c r="B535" s="6" t="s">
        <v>73</v>
      </c>
      <c r="C535" s="306"/>
      <c r="D535" s="30"/>
      <c r="E535" s="31"/>
      <c r="F535" s="5"/>
      <c r="G535" s="5"/>
      <c r="I535" s="80"/>
      <c r="J535" s="80"/>
      <extLst>
        <ext uri="smNativeData">
          <pm:rowDef xmlns:pm="smNativeData" id="1637750954" r="535" hidden="1" collapsedDB="0" collapsedOL="0"/>
        </ext>
      </extLst>
    </row>
    <row r="536" spans="2:10" s="13" customFormat="1" hidden="1">
      <c r="B536" s="6" t="s">
        <v>74</v>
      </c>
      <c r="C536" s="306"/>
      <c r="D536" s="30"/>
      <c r="E536" s="31"/>
      <c r="F536" s="5"/>
      <c r="G536" s="5"/>
      <c r="I536" s="80"/>
      <c r="J536" s="80"/>
      <extLst>
        <ext uri="smNativeData">
          <pm:rowDef xmlns:pm="smNativeData" id="1637750954" r="536" hidden="1" collapsedDB="0" collapsedOL="0"/>
        </ext>
      </extLst>
    </row>
    <row r="537" spans="2:10" s="13" customFormat="1" hidden="1">
      <c r="B537" s="6" t="s">
        <v>75</v>
      </c>
      <c r="C537" s="306"/>
      <c r="D537" s="30"/>
      <c r="E537" s="31"/>
      <c r="F537" s="5"/>
      <c r="G537" s="5"/>
      <c r="I537" s="80"/>
      <c r="J537" s="80"/>
      <extLst>
        <ext uri="smNativeData">
          <pm:rowDef xmlns:pm="smNativeData" id="1637750954" r="537" hidden="1" collapsedDB="0" collapsedOL="0"/>
        </ext>
      </extLst>
    </row>
    <row r="538" spans="2:10" s="13" customFormat="1" hidden="1">
      <c r="B538" s="6" t="s">
        <v>76</v>
      </c>
      <c r="C538" s="306"/>
      <c r="D538" s="30"/>
      <c r="E538" s="31"/>
      <c r="F538" s="5"/>
      <c r="G538" s="5"/>
      <c r="I538" s="80"/>
      <c r="J538" s="80"/>
      <extLst>
        <ext uri="smNativeData">
          <pm:rowDef xmlns:pm="smNativeData" id="1637750954" r="538" hidden="1" collapsedDB="0" collapsedOL="0"/>
        </ext>
      </extLst>
    </row>
    <row r="539" spans="2:10" s="13" customFormat="1" hidden="1">
      <c r="B539" s="6" t="s">
        <v>77</v>
      </c>
      <c r="C539" s="306"/>
      <c r="D539" s="30"/>
      <c r="E539" s="31"/>
      <c r="F539" s="5"/>
      <c r="G539" s="5"/>
      <c r="I539" s="80"/>
      <c r="J539" s="80"/>
      <extLst>
        <ext uri="smNativeData">
          <pm:rowDef xmlns:pm="smNativeData" id="1637750954" r="539" hidden="1" collapsedDB="0" collapsedOL="0"/>
        </ext>
      </extLst>
    </row>
    <row r="540" spans="2:10" s="13" customFormat="1" hidden="1">
      <c r="B540" s="18" t="s">
        <v>78</v>
      </c>
      <c r="C540" s="306" t="n">
        <v>0</v>
      </c>
      <c r="D540" s="30"/>
      <c r="E540" s="141" t="n">
        <v>15</v>
      </c>
      <c r="F540" s="5"/>
      <c r="G540" s="19">
        <f>C540*E540</f>
        <v>0</v>
      </c>
      <c r="I540" s="80"/>
      <c r="J540" s="80"/>
      <extLst>
        <ext uri="smNativeData">
          <pm:rowDef xmlns:pm="smNativeData" id="1637750954" r="540" hidden="1" collapsedDB="0" collapsedOL="0"/>
        </ext>
      </extLst>
    </row>
    <row r="541" spans="2:10" hidden="1">
      <c r="I541" s="63"/>
      <c r="J541" s="63"/>
      <extLst>
        <ext uri="smNativeData">
          <pm:rowDef xmlns:pm="smNativeData" id="1637750954" r="541" hidden="1" collapsedDB="0" collapsedOL="0"/>
        </ext>
      </extLst>
    </row>
    <row r="542" spans="2:10" hidden="1">
      <c r="B542" s="6" t="s">
        <v>397</v>
      </c>
      <c r="D542" s="310"/>
      <c r="E542" s="161"/>
      <c r="F542" s="22"/>
      <c r="G542" s="22"/>
      <c r="I542" s="63"/>
      <c r="J542" s="63"/>
      <extLst>
        <ext uri="smNativeData">
          <pm:rowDef xmlns:pm="smNativeData" id="1637750954" r="542" hidden="1" collapsedDB="0" collapsedOL="0"/>
        </ext>
      </extLst>
    </row>
    <row r="543" spans="2:10" hidden="1">
      <c r="B543" s="6" t="s">
        <v>80</v>
      </c>
      <c r="D543" s="310"/>
      <c r="E543" s="161"/>
      <c r="F543" s="22"/>
      <c r="G543" s="22"/>
      <c r="I543" s="63"/>
      <c r="J543" s="63"/>
      <extLst>
        <ext uri="smNativeData">
          <pm:rowDef xmlns:pm="smNativeData" id="1637750954" r="543" hidden="1" collapsedDB="0" collapsedOL="0"/>
        </ext>
      </extLst>
    </row>
    <row r="544" spans="2:10" hidden="1">
      <c r="B544" s="6" t="s">
        <v>81</v>
      </c>
      <c r="D544" s="310"/>
      <c r="E544" s="161"/>
      <c r="F544" s="22"/>
      <c r="G544" s="22"/>
      <c r="I544" s="63"/>
      <c r="J544" s="63"/>
      <extLst>
        <ext uri="smNativeData">
          <pm:rowDef xmlns:pm="smNativeData" id="1637750954" r="544" hidden="1" collapsedDB="0" collapsedOL="0"/>
        </ext>
      </extLst>
    </row>
    <row r="545" spans="2:10" hidden="1">
      <c r="B545" s="6" t="s">
        <v>82</v>
      </c>
      <c r="D545" s="310"/>
      <c r="E545" s="161"/>
      <c r="F545" s="22"/>
      <c r="G545" s="22"/>
      <c r="I545" s="63"/>
      <c r="J545" s="63"/>
      <extLst>
        <ext uri="smNativeData">
          <pm:rowDef xmlns:pm="smNativeData" id="1637750954" r="545" hidden="1" collapsedDB="0" collapsedOL="0"/>
        </ext>
      </extLst>
    </row>
    <row r="546" spans="2:10" hidden="1">
      <c r="B546" s="6" t="s">
        <v>83</v>
      </c>
      <c r="D546" s="310"/>
      <c r="E546" s="161"/>
      <c r="F546" s="22"/>
      <c r="G546" s="22"/>
      <c r="I546" s="63"/>
      <c r="J546" s="63"/>
      <extLst>
        <ext uri="smNativeData">
          <pm:rowDef xmlns:pm="smNativeData" id="1637750954" r="546" hidden="1" collapsedDB="0" collapsedOL="0"/>
        </ext>
      </extLst>
    </row>
    <row r="547" spans="2:10" hidden="1">
      <c r="B547" s="6" t="s">
        <v>84</v>
      </c>
      <c r="D547" s="310"/>
      <c r="E547" s="161"/>
      <c r="F547" s="22"/>
      <c r="G547" s="22"/>
      <c r="I547" s="63"/>
      <c r="J547" s="63"/>
      <extLst>
        <ext uri="smNativeData">
          <pm:rowDef xmlns:pm="smNativeData" id="1637750954" r="547" hidden="1" collapsedDB="0" collapsedOL="0"/>
        </ext>
      </extLst>
    </row>
    <row r="548" spans="2:10" hidden="1">
      <c r="B548" s="6" t="s">
        <v>85</v>
      </c>
      <c r="D548" s="310"/>
      <c r="E548" s="161"/>
      <c r="F548" s="22"/>
      <c r="G548" s="22"/>
      <c r="I548" s="63"/>
      <c r="J548" s="63"/>
      <extLst>
        <ext uri="smNativeData">
          <pm:rowDef xmlns:pm="smNativeData" id="1637750954" r="548" hidden="1" collapsedDB="0" collapsedOL="0"/>
        </ext>
      </extLst>
    </row>
    <row r="549" spans="2:10" hidden="1">
      <c r="B549" s="6" t="s">
        <v>86</v>
      </c>
      <c r="D549" s="310"/>
      <c r="E549" s="161"/>
      <c r="F549" s="22"/>
      <c r="G549" s="22"/>
      <c r="I549" s="63"/>
      <c r="J549" s="63"/>
      <extLst>
        <ext uri="smNativeData">
          <pm:rowDef xmlns:pm="smNativeData" id="1637750954" r="549" hidden="1" collapsedDB="0" collapsedOL="0"/>
        </ext>
      </extLst>
    </row>
    <row r="550" spans="2:10" hidden="1">
      <c r="B550" s="6" t="s">
        <v>87</v>
      </c>
      <c r="D550" s="310"/>
      <c r="E550" s="161"/>
      <c r="F550" s="22"/>
      <c r="G550" s="22"/>
      <c r="I550" s="63"/>
      <c r="J550" s="63"/>
      <extLst>
        <ext uri="smNativeData">
          <pm:rowDef xmlns:pm="smNativeData" id="1637750954" r="550" hidden="1" collapsedDB="0" collapsedOL="0"/>
        </ext>
      </extLst>
    </row>
    <row r="551" spans="2:10" hidden="1">
      <c r="B551" s="18" t="s">
        <v>396</v>
      </c>
      <c r="C551" s="306" t="n">
        <v>0</v>
      </c>
      <c r="D551" s="310"/>
      <c r="E551" s="141" t="n">
        <v>500</v>
      </c>
      <c r="F551" s="22"/>
      <c r="G551" s="19">
        <f>C551*E551</f>
        <v>0</v>
      </c>
      <c r="I551" s="63"/>
      <c r="J551" s="63"/>
      <extLst>
        <ext uri="smNativeData">
          <pm:rowDef xmlns:pm="smNativeData" id="1637750954" r="551" hidden="1" collapsedDB="0" collapsedOL="0"/>
        </ext>
      </extLst>
    </row>
    <row r="552" spans="2:10" hidden="1">
      <c r="B552" s="23"/>
      <c r="C552" s="311"/>
      <c r="D552" s="310"/>
      <c r="E552" s="161"/>
      <c r="F552" s="22"/>
      <c r="G552" s="22"/>
      <c r="I552" s="63"/>
      <c r="J552" s="63"/>
      <extLst>
        <ext uri="smNativeData">
          <pm:rowDef xmlns:pm="smNativeData" id="1637750954" r="552" hidden="1" collapsedDB="0" collapsedOL="0"/>
        </ext>
      </extLst>
    </row>
    <row r="553" spans="2:10" hidden="1">
      <c r="B553" s="6" t="s">
        <v>89</v>
      </c>
      <c r="D553" s="310"/>
      <c r="E553" s="161"/>
      <c r="F553" s="22"/>
      <c r="G553" s="22"/>
      <c r="I553" s="63"/>
      <c r="J553" s="63"/>
      <extLst>
        <ext uri="smNativeData">
          <pm:rowDef xmlns:pm="smNativeData" id="1637750954" r="553" hidden="1" collapsedDB="0" collapsedOL="0"/>
        </ext>
      </extLst>
    </row>
    <row r="554" spans="2:10" hidden="1">
      <c r="B554" s="6" t="s">
        <v>90</v>
      </c>
      <c r="D554" s="310"/>
      <c r="E554" s="161"/>
      <c r="F554" s="22"/>
      <c r="G554" s="22"/>
      <c r="I554" s="63"/>
      <c r="J554" s="63"/>
      <extLst>
        <ext uri="smNativeData">
          <pm:rowDef xmlns:pm="smNativeData" id="1637750954" r="554" hidden="1" collapsedDB="0" collapsedOL="0"/>
        </ext>
      </extLst>
    </row>
    <row r="555" spans="2:10" hidden="1">
      <c r="B555" s="6" t="s">
        <v>91</v>
      </c>
      <c r="D555" s="310"/>
      <c r="E555" s="161"/>
      <c r="F555" s="22"/>
      <c r="G555" s="22"/>
      <c r="I555" s="63"/>
      <c r="J555" s="63"/>
      <extLst>
        <ext uri="smNativeData">
          <pm:rowDef xmlns:pm="smNativeData" id="1637750954" r="555" hidden="1" collapsedDB="0" collapsedOL="0"/>
        </ext>
      </extLst>
    </row>
    <row r="556" spans="2:10" hidden="1">
      <c r="B556" s="6" t="s">
        <v>92</v>
      </c>
      <c r="D556" s="310"/>
      <c r="E556" s="161"/>
      <c r="F556" s="22"/>
      <c r="G556" s="22"/>
      <c r="I556" s="63"/>
      <c r="J556" s="63"/>
      <extLst>
        <ext uri="smNativeData">
          <pm:rowDef xmlns:pm="smNativeData" id="1637750954" r="556" hidden="1" collapsedDB="0" collapsedOL="0"/>
        </ext>
      </extLst>
    </row>
    <row r="557" spans="2:10" hidden="1">
      <c r="B557" s="6" t="s">
        <v>93</v>
      </c>
      <c r="D557" s="310"/>
      <c r="E557" s="161"/>
      <c r="F557" s="22"/>
      <c r="G557" s="22"/>
      <c r="I557" s="63"/>
      <c r="J557" s="63"/>
      <extLst>
        <ext uri="smNativeData">
          <pm:rowDef xmlns:pm="smNativeData" id="1637750954" r="557" hidden="1" collapsedDB="0" collapsedOL="0"/>
        </ext>
      </extLst>
    </row>
    <row r="558" spans="2:10" hidden="1">
      <c r="B558" s="18" t="s">
        <v>396</v>
      </c>
      <c r="C558" s="306" t="n">
        <v>0</v>
      </c>
      <c r="D558" s="310"/>
      <c r="E558" s="141" t="n">
        <v>0</v>
      </c>
      <c r="F558" s="22"/>
      <c r="G558" s="19">
        <f>C558*E558</f>
        <v>0</v>
      </c>
      <c r="I558" s="63"/>
      <c r="J558" s="63"/>
      <extLst>
        <ext uri="smNativeData">
          <pm:rowDef xmlns:pm="smNativeData" id="1637750954" r="558" hidden="1" collapsedDB="0" collapsedOL="0"/>
        </ext>
      </extLst>
    </row>
    <row r="559" spans="2:10" hidden="1">
      <c r="B559" s="21"/>
      <c r="C559" s="311"/>
      <c r="D559" s="310"/>
      <c r="E559" s="161"/>
      <c r="F559" s="22"/>
      <c r="G559" s="22"/>
      <c r="I559" s="63"/>
      <c r="J559" s="63"/>
      <extLst>
        <ext uri="smNativeData">
          <pm:rowDef xmlns:pm="smNativeData" id="1637750954" r="559" hidden="1" collapsedDB="0" collapsedOL="0"/>
        </ext>
      </extLst>
    </row>
    <row r="560" spans="2:10">
      <c r="B560" s="24" t="s">
        <v>53</v>
      </c>
      <c r="C560" s="312"/>
      <c r="D560" s="313"/>
      <c r="E560" s="26" t="s">
        <v>94</v>
      </c>
      <c r="F560" s="27"/>
      <c r="G560" s="171">
        <f>SUM(G509:G559)</f>
        <v>0</v>
      </c>
      <c r="I560" s="63"/>
      <c r="J560" s="86"/>
    </row>
    <row r="561" spans="2:10" s="89" customFormat="1" ht="14.60">
      <c r="B561" s="87"/>
      <c r="C561" s="323"/>
      <c r="D561" s="324"/>
      <c r="E561" s="88"/>
      <c r="F561" s="75"/>
      <c r="G561" s="172"/>
      <c r="I561" s="90"/>
      <c r="J561" s="91"/>
    </row>
    <row r="562" spans="2:10">
      <c r="B562" s="10" t="s">
        <v>95</v>
      </c>
      <c r="I562" s="63"/>
      <c r="J562" s="86"/>
    </row>
    <row r="563" spans="2:10" s="94" customFormat="1" ht="12.35">
      <c r="B563" s="92"/>
      <c r="C563" s="327"/>
      <c r="D563" s="328"/>
      <c r="E563" s="165"/>
      <c r="F563" s="93"/>
      <c r="G563" s="93"/>
      <c r="I563" s="95"/>
      <c r="J563" s="95"/>
    </row>
    <row r="564" spans="2:10" s="94" customFormat="1" ht="12.35">
      <c r="B564" s="37" t="s">
        <v>398</v>
      </c>
      <c r="C564" s="306"/>
      <c r="D564" s="30"/>
      <c r="E564" s="31"/>
      <c r="F564" s="5"/>
      <c r="G564" s="5"/>
      <c r="I564" s="95"/>
      <c r="J564" s="95"/>
    </row>
    <row r="565" spans="2:10" s="94" customFormat="1" ht="12.35">
      <c r="B565" s="37" t="s">
        <v>399</v>
      </c>
      <c r="C565" s="306"/>
      <c r="D565" s="30"/>
      <c r="E565" s="31"/>
      <c r="F565" s="5"/>
      <c r="G565" s="5"/>
      <c r="I565" s="95"/>
      <c r="J565" s="95"/>
    </row>
    <row r="566" spans="2:10" s="94" customFormat="1" ht="12.35">
      <c r="B566" s="52" t="s">
        <v>400</v>
      </c>
      <c r="C566" s="306"/>
      <c r="D566" s="30"/>
      <c r="E566" s="31"/>
      <c r="F566" s="5"/>
      <c r="G566" s="5"/>
      <c r="I566" s="95"/>
      <c r="J566" s="95"/>
    </row>
    <row r="567" spans="2:10" s="94" customFormat="1" ht="40.90" customHeight="1">
      <c r="B567" s="52" t="s">
        <v>401</v>
      </c>
      <c r="C567" s="306"/>
      <c r="D567" s="30"/>
      <c r="E567" s="31"/>
      <c r="F567" s="5"/>
      <c r="G567" s="5"/>
      <c r="I567" s="95"/>
      <c r="J567" s="95"/>
    </row>
    <row r="568" spans="2:10" s="94" customFormat="1" ht="12.35">
      <c r="B568" s="37" t="s">
        <v>105</v>
      </c>
      <c r="C568" s="306"/>
      <c r="D568" s="30"/>
      <c r="E568" s="31"/>
      <c r="F568" s="5"/>
      <c r="G568" s="5"/>
      <c r="I568" s="95"/>
      <c r="J568" s="95"/>
    </row>
    <row r="569" spans="2:10" s="94" customFormat="1" ht="12.35">
      <c r="B569" s="37" t="s">
        <v>402</v>
      </c>
      <c r="C569" s="306"/>
      <c r="D569" s="30"/>
      <c r="E569" s="31"/>
      <c r="F569" s="5"/>
      <c r="G569" s="5"/>
      <c r="I569" s="95"/>
      <c r="J569" s="95"/>
    </row>
    <row r="570" spans="2:10" s="94" customFormat="1" ht="12.35">
      <c r="B570" s="18" t="s">
        <v>108</v>
      </c>
      <c r="C570" s="306" t="n">
        <v>62.2899999999999991</v>
      </c>
      <c r="D570" s="30"/>
      <c r="E570" s="141" t="n">
        <v>0</v>
      </c>
      <c r="F570" s="5"/>
      <c r="G570" s="19">
        <f>C570*E570</f>
        <v>0</v>
      </c>
      <c r="I570" s="95"/>
      <c r="J570" s="95"/>
    </row>
    <row r="571" spans="2:10" s="94" customFormat="1" ht="12.35">
      <c r="B571" s="18" t="s">
        <v>109</v>
      </c>
      <c r="C571" s="307" t="n">
        <v>3.2799999999999998</v>
      </c>
      <c r="D571" s="30"/>
      <c r="E571" s="141" t="n">
        <v>0</v>
      </c>
      <c r="F571" s="5"/>
      <c r="G571" s="19">
        <f>C571*E571</f>
        <v>0</v>
      </c>
      <c r="I571" s="95"/>
      <c r="J571" s="95"/>
    </row>
    <row r="572" spans="2:10" s="94" customFormat="1" ht="12.35">
      <c r="B572" s="18" t="s">
        <v>110</v>
      </c>
      <c r="C572" s="306">
        <f>40.95+24.62</f>
        <v>65.5699999999999932</v>
      </c>
      <c r="D572" s="30"/>
      <c r="E572" s="31"/>
      <c r="F572" s="5"/>
      <c r="G572" s="5"/>
      <c r="I572" s="95"/>
      <c r="J572" s="95"/>
    </row>
    <row r="573" spans="2:10" s="94" customFormat="1" ht="12.35">
      <c r="B573" s="6"/>
      <c r="C573" s="306"/>
      <c r="D573" s="30"/>
      <c r="E573" s="31"/>
      <c r="F573" s="5"/>
      <c r="G573" s="5"/>
      <c r="I573" s="95"/>
      <c r="J573" s="95"/>
    </row>
    <row r="574" spans="2:10" s="94" customFormat="1" ht="12.35">
      <c r="B574" s="6" t="s">
        <v>111</v>
      </c>
      <c r="C574" s="306"/>
      <c r="D574" s="30"/>
      <c r="E574" s="31"/>
      <c r="F574" s="5"/>
      <c r="G574" s="5"/>
      <c r="I574" s="95"/>
      <c r="J574" s="95"/>
    </row>
    <row r="575" spans="2:10" s="94" customFormat="1" ht="12.35">
      <c r="B575" s="6" t="s">
        <v>403</v>
      </c>
      <c r="C575" s="306"/>
      <c r="D575" s="30"/>
      <c r="E575" s="31"/>
      <c r="F575" s="5"/>
      <c r="G575" s="5"/>
      <c r="I575" s="95"/>
      <c r="J575" s="95"/>
    </row>
    <row r="576" spans="2:10" s="94" customFormat="1" ht="12.35">
      <c r="B576" s="6" t="s">
        <v>404</v>
      </c>
      <c r="C576" s="306"/>
      <c r="D576" s="30"/>
      <c r="E576" s="31"/>
      <c r="F576" s="5"/>
      <c r="G576" s="5"/>
      <c r="I576" s="95"/>
      <c r="J576" s="95"/>
    </row>
    <row r="577" spans="2:10" s="94" customFormat="1" ht="12.35">
      <c r="B577" s="6" t="s">
        <v>114</v>
      </c>
      <c r="C577" s="306"/>
      <c r="D577" s="30"/>
      <c r="E577" s="31"/>
      <c r="F577" s="5"/>
      <c r="G577" s="5"/>
      <c r="I577" s="95"/>
      <c r="J577" s="95"/>
    </row>
    <row r="578" spans="2:10" s="94" customFormat="1" ht="12.35">
      <c r="B578" s="6" t="s">
        <v>115</v>
      </c>
      <c r="C578" s="306"/>
      <c r="D578" s="30"/>
      <c r="E578" s="31"/>
      <c r="F578" s="5"/>
      <c r="G578" s="5"/>
      <c r="I578" s="95"/>
      <c r="J578" s="95"/>
    </row>
    <row r="579" spans="2:10" s="94" customFormat="1" ht="12.35">
      <c r="B579" s="18" t="s">
        <v>116</v>
      </c>
      <c r="C579" s="306">
        <f>4*1.5</f>
        <v>6</v>
      </c>
      <c r="D579" s="30"/>
      <c r="E579" s="141" t="n">
        <v>0</v>
      </c>
      <c r="F579" s="5"/>
      <c r="G579" s="19">
        <f>C579*E579</f>
        <v>0</v>
      </c>
      <c r="I579" s="95"/>
      <c r="J579" s="95"/>
    </row>
    <row r="580" spans="2:10" s="94" customFormat="1" ht="12.35">
      <c r="B580" s="6"/>
      <c r="C580" s="306"/>
      <c r="D580" s="30"/>
      <c r="E580" s="31"/>
      <c r="F580" s="5"/>
      <c r="G580" s="5"/>
      <c r="I580" s="95"/>
      <c r="J580" s="95"/>
    </row>
    <row r="581" spans="2:10" s="94" customFormat="1" ht="12.35">
      <c r="B581" s="6" t="s">
        <v>117</v>
      </c>
      <c r="C581" s="306"/>
      <c r="D581" s="30"/>
      <c r="E581" s="31"/>
      <c r="F581" s="5"/>
      <c r="G581" s="5"/>
      <c r="I581" s="95"/>
      <c r="J581" s="95"/>
    </row>
    <row r="582" spans="2:10" s="94" customFormat="1" ht="12.35">
      <c r="B582" s="6" t="s">
        <v>118</v>
      </c>
      <c r="C582" s="306"/>
      <c r="D582" s="30"/>
      <c r="E582" s="31"/>
      <c r="F582" s="5"/>
      <c r="G582" s="5"/>
      <c r="I582" s="95"/>
      <c r="J582" s="95"/>
    </row>
    <row r="583" spans="2:10" s="94" customFormat="1" ht="12.35">
      <c r="B583" s="6" t="s">
        <v>119</v>
      </c>
      <c r="C583" s="306"/>
      <c r="D583" s="30"/>
      <c r="E583" s="31"/>
      <c r="F583" s="5"/>
      <c r="G583" s="5"/>
      <c r="I583" s="95"/>
      <c r="J583" s="95"/>
    </row>
    <row r="584" spans="2:10" s="94" customFormat="1" ht="12.35">
      <c r="B584" s="6" t="s">
        <v>405</v>
      </c>
      <c r="C584" s="306"/>
      <c r="D584" s="30"/>
      <c r="E584" s="31"/>
      <c r="F584" s="5"/>
      <c r="G584" s="5"/>
      <c r="I584" s="95"/>
      <c r="J584" s="95"/>
    </row>
    <row r="585" spans="2:10" s="94" customFormat="1" ht="12.35">
      <c r="B585" s="6" t="s">
        <v>406</v>
      </c>
      <c r="C585" s="306"/>
      <c r="D585" s="30"/>
      <c r="E585" s="31"/>
      <c r="F585" s="5"/>
      <c r="G585" s="5"/>
      <c r="I585" s="95"/>
      <c r="J585" s="95"/>
    </row>
    <row r="586" spans="2:10" s="94" customFormat="1" ht="12.35">
      <c r="B586" s="6" t="s">
        <v>123</v>
      </c>
      <c r="C586" s="306"/>
      <c r="D586" s="30"/>
      <c r="E586" s="31"/>
      <c r="F586" s="5"/>
      <c r="G586" s="5"/>
      <c r="I586" s="95"/>
      <c r="J586" s="95"/>
    </row>
    <row r="587" spans="2:10" s="94" customFormat="1" ht="12.35">
      <c r="B587" s="18" t="s">
        <v>124</v>
      </c>
      <c r="C587" s="306">
        <f>31.6+20.37</f>
        <v>51.9699999999999989</v>
      </c>
      <c r="D587" s="306"/>
      <c r="E587" s="141" t="n">
        <v>0</v>
      </c>
      <c r="F587" s="5"/>
      <c r="G587" s="19">
        <f>C587*E587</f>
        <v>0</v>
      </c>
      <c r="I587" s="95"/>
      <c r="J587" s="95"/>
    </row>
    <row r="588" spans="2:10" s="94" customFormat="1" ht="12.35">
      <c r="B588" s="6"/>
      <c r="C588" s="306"/>
      <c r="D588" s="30"/>
      <c r="E588" s="31"/>
      <c r="F588" s="5"/>
      <c r="G588" s="5"/>
      <c r="I588" s="95"/>
      <c r="J588" s="95"/>
    </row>
    <row r="589" spans="2:10" s="94" customFormat="1" ht="12.35">
      <c r="B589" s="6" t="s">
        <v>125</v>
      </c>
      <c r="C589" s="306"/>
      <c r="D589" s="30"/>
      <c r="E589" s="31"/>
      <c r="F589" s="5"/>
      <c r="G589" s="5"/>
      <c r="I589" s="95"/>
      <c r="J589" s="95"/>
    </row>
    <row r="590" spans="2:10" s="94" customFormat="1" ht="12.35">
      <c r="B590" s="6" t="s">
        <v>407</v>
      </c>
      <c r="C590" s="306"/>
      <c r="D590" s="30"/>
      <c r="E590" s="31"/>
      <c r="F590" s="5"/>
      <c r="G590" s="5"/>
      <c r="I590" s="95"/>
      <c r="J590" s="95"/>
    </row>
    <row r="591" spans="2:10" s="94" customFormat="1" ht="12.35">
      <c r="B591" s="18" t="s">
        <v>116</v>
      </c>
      <c r="C591" s="306">
        <f>3.16+2.04</f>
        <v>5.20000000000000018</v>
      </c>
      <c r="D591" s="30"/>
      <c r="E591" s="141" t="n">
        <v>0</v>
      </c>
      <c r="F591" s="5"/>
      <c r="G591" s="19">
        <f>C591*E591</f>
        <v>0</v>
      </c>
      <c r="I591" s="95"/>
      <c r="J591" s="95"/>
    </row>
    <row r="592" spans="2:10" s="94" customFormat="1" ht="9.75" customHeight="1">
      <c r="B592" s="6"/>
      <c r="C592" s="306"/>
      <c r="D592" s="30"/>
      <c r="E592" s="31"/>
      <c r="F592" s="5"/>
      <c r="G592" s="5"/>
      <c r="I592" s="95"/>
      <c r="J592" s="95"/>
    </row>
    <row r="593" spans="2:10" s="94" customFormat="1" ht="12.35">
      <c r="B593" s="52" t="s">
        <v>408</v>
      </c>
      <c r="C593" s="306"/>
      <c r="D593" s="30"/>
      <c r="E593" s="31"/>
      <c r="F593" s="5"/>
      <c r="G593" s="5"/>
      <c r="I593" s="95"/>
      <c r="J593" s="95"/>
    </row>
    <row r="594" spans="2:10" s="94" customFormat="1" ht="12.35">
      <c r="B594" s="32" t="s">
        <v>409</v>
      </c>
      <c r="C594" s="306"/>
      <c r="D594" s="30"/>
      <c r="E594" s="31"/>
      <c r="F594" s="5"/>
      <c r="G594" s="5"/>
      <c r="I594" s="95"/>
      <c r="J594" s="95"/>
    </row>
    <row r="595" spans="2:10" s="94" customFormat="1" ht="12.35">
      <c r="B595" s="32" t="s">
        <v>410</v>
      </c>
      <c r="C595" s="306"/>
      <c r="D595" s="30"/>
      <c r="E595" s="31"/>
      <c r="F595" s="5"/>
      <c r="G595" s="5"/>
      <c r="I595" s="95"/>
      <c r="J595" s="95"/>
    </row>
    <row r="596" spans="2:10" s="94" customFormat="1" ht="12.35">
      <c r="B596" s="32" t="s">
        <v>146</v>
      </c>
      <c r="C596" s="306"/>
      <c r="D596" s="30"/>
      <c r="E596" s="31"/>
      <c r="F596" s="5"/>
      <c r="G596" s="5"/>
      <c r="I596" s="95"/>
      <c r="J596" s="95"/>
    </row>
    <row r="597" spans="2:10" s="94" customFormat="1" ht="12.35">
      <c r="B597" s="18" t="s">
        <v>116</v>
      </c>
      <c r="C597" s="306">
        <f>19.09+8.24</f>
        <v>27.3299999999999983</v>
      </c>
      <c r="D597" s="30"/>
      <c r="E597" s="141" t="n">
        <v>0</v>
      </c>
      <c r="F597" s="5"/>
      <c r="G597" s="19">
        <f>C597*E597</f>
        <v>0</v>
      </c>
      <c r="I597" s="95"/>
      <c r="J597" s="95"/>
    </row>
    <row r="598" spans="2:10" s="94" customFormat="1" ht="11.65" customHeight="1">
      <c r="B598" s="6"/>
      <c r="C598" s="306"/>
      <c r="D598" s="30"/>
      <c r="E598" s="31"/>
      <c r="F598" s="5"/>
      <c r="G598" s="5"/>
      <c r="I598" s="95"/>
      <c r="J598" s="95"/>
    </row>
    <row r="599" spans="2:10" s="94" customFormat="1" ht="12.35">
      <c r="B599" s="6" t="s">
        <v>411</v>
      </c>
      <c r="C599" s="306"/>
      <c r="D599" s="30"/>
      <c r="E599" s="31"/>
      <c r="F599" s="5"/>
      <c r="G599" s="5"/>
      <c r="I599" s="95"/>
      <c r="J599" s="95"/>
    </row>
    <row r="600" spans="2:10" s="94" customFormat="1" ht="12.35">
      <c r="B600" s="6" t="s">
        <v>140</v>
      </c>
      <c r="C600" s="306"/>
      <c r="D600" s="30"/>
      <c r="E600" s="31"/>
      <c r="F600" s="5"/>
      <c r="G600" s="5"/>
      <c r="I600" s="95"/>
      <c r="J600" s="95"/>
    </row>
    <row r="601" spans="2:10" s="94" customFormat="1" ht="12.35">
      <c r="B601" s="6" t="s">
        <v>141</v>
      </c>
      <c r="C601" s="306"/>
      <c r="D601" s="30"/>
      <c r="E601" s="31"/>
      <c r="F601" s="5"/>
      <c r="G601" s="5"/>
      <c r="I601" s="95"/>
      <c r="J601" s="95"/>
    </row>
    <row r="602" spans="2:10" s="94" customFormat="1" ht="12.35">
      <c r="B602" s="6" t="s">
        <v>142</v>
      </c>
      <c r="C602" s="306"/>
      <c r="D602" s="30"/>
      <c r="E602" s="31"/>
      <c r="F602" s="5"/>
      <c r="G602" s="5"/>
      <c r="I602" s="95"/>
      <c r="J602" s="95"/>
    </row>
    <row r="603" spans="2:10" s="94" customFormat="1" ht="12.35">
      <c r="B603" s="6" t="s">
        <v>412</v>
      </c>
      <c r="C603" s="306"/>
      <c r="D603" s="30"/>
      <c r="E603" s="31"/>
      <c r="F603" s="5"/>
      <c r="G603" s="5"/>
      <c r="I603" s="95"/>
      <c r="J603" s="95"/>
    </row>
    <row r="604" spans="2:10" s="94" customFormat="1" ht="12.35">
      <c r="B604" s="6" t="s">
        <v>144</v>
      </c>
      <c r="C604" s="306"/>
      <c r="D604" s="30"/>
      <c r="E604" s="31"/>
      <c r="F604" s="5"/>
      <c r="G604" s="5"/>
      <c r="I604" s="95"/>
      <c r="J604" s="95"/>
    </row>
    <row r="605" spans="2:10" s="94" customFormat="1" ht="12.35">
      <c r="B605" s="6" t="s">
        <v>145</v>
      </c>
      <c r="C605" s="306"/>
      <c r="D605" s="30"/>
      <c r="E605" s="31"/>
      <c r="F605" s="5"/>
      <c r="G605" s="5"/>
      <c r="I605" s="95"/>
      <c r="J605" s="95"/>
    </row>
    <row r="606" spans="2:10" s="94" customFormat="1" ht="12.35">
      <c r="B606" s="6" t="s">
        <v>146</v>
      </c>
      <c r="C606" s="306"/>
      <c r="D606" s="30"/>
      <c r="E606" s="31"/>
      <c r="F606" s="5"/>
      <c r="G606" s="5"/>
      <c r="I606" s="95"/>
      <c r="J606" s="95"/>
    </row>
    <row r="607" spans="2:10" s="94" customFormat="1" ht="12.35">
      <c r="B607" s="18" t="s">
        <v>116</v>
      </c>
      <c r="C607" s="306">
        <f>14.85+12.3</f>
        <v>27.1499999999999986</v>
      </c>
      <c r="D607" s="30"/>
      <c r="E607" s="141" t="n">
        <v>0</v>
      </c>
      <c r="F607" s="5"/>
      <c r="G607" s="19">
        <f>C607*E607</f>
        <v>0</v>
      </c>
      <c r="I607" s="95"/>
      <c r="J607" s="95"/>
    </row>
    <row r="608" spans="2:10" s="94" customFormat="1" ht="10.90" customHeight="1">
      <c r="B608" s="6"/>
      <c r="C608" s="306"/>
      <c r="D608" s="30"/>
      <c r="E608" s="31"/>
      <c r="F608" s="5"/>
      <c r="G608" s="5"/>
      <c r="I608" s="95"/>
      <c r="J608" s="95"/>
    </row>
    <row r="609" spans="2:10" s="94" customFormat="1" ht="12.35">
      <c r="B609" s="55" t="s">
        <v>413</v>
      </c>
      <c r="C609" s="306"/>
      <c r="D609" s="30"/>
      <c r="E609" s="31"/>
      <c r="F609" s="5"/>
      <c r="G609" s="5"/>
      <c r="I609" s="95"/>
      <c r="J609" s="95"/>
    </row>
    <row r="610" spans="2:10" s="94" customFormat="1" ht="12.35">
      <c r="B610" s="55" t="s">
        <v>148</v>
      </c>
      <c r="C610" s="306"/>
      <c r="D610" s="30"/>
      <c r="E610" s="31"/>
      <c r="F610" s="5"/>
      <c r="G610" s="5"/>
      <c r="I610" s="95"/>
      <c r="J610" s="95"/>
    </row>
    <row r="611" spans="2:10" s="94" customFormat="1" ht="12.35">
      <c r="B611" s="55" t="s">
        <v>149</v>
      </c>
      <c r="C611" s="306"/>
      <c r="D611" s="30"/>
      <c r="E611" s="31"/>
      <c r="F611" s="5"/>
      <c r="G611" s="5"/>
      <c r="I611" s="95"/>
      <c r="J611" s="95"/>
    </row>
    <row r="612" spans="2:10" s="94" customFormat="1" ht="12.35">
      <c r="B612" s="18" t="s">
        <v>116</v>
      </c>
      <c r="C612" s="306">
        <f>C579</f>
        <v>6</v>
      </c>
      <c r="D612" s="30"/>
      <c r="E612" s="141" t="n">
        <v>0</v>
      </c>
      <c r="F612" s="5"/>
      <c r="G612" s="19">
        <f>C612*E612</f>
        <v>0</v>
      </c>
      <c r="I612" s="95"/>
      <c r="J612" s="95"/>
    </row>
    <row r="613" spans="2:10" s="94" customFormat="1" ht="10.35" customHeight="1">
      <c r="B613" s="18"/>
      <c r="C613" s="306"/>
      <c r="D613" s="30"/>
      <c r="E613" s="31"/>
      <c r="F613" s="5"/>
      <c r="G613" s="5"/>
      <c r="I613" s="95"/>
      <c r="J613" s="95"/>
    </row>
    <row r="614" spans="2:10" s="94" customFormat="1" ht="12.35">
      <c r="B614" s="6" t="s">
        <v>150</v>
      </c>
      <c r="C614" s="306"/>
      <c r="D614" s="30"/>
      <c r="E614" s="31"/>
      <c r="F614" s="5"/>
      <c r="G614" s="5"/>
      <c r="I614" s="95"/>
      <c r="J614" s="95"/>
    </row>
    <row r="615" spans="2:10" s="94" customFormat="1" ht="12.35">
      <c r="B615" s="6" t="s">
        <v>151</v>
      </c>
      <c r="C615" s="306"/>
      <c r="D615" s="30"/>
      <c r="E615" s="31"/>
      <c r="F615" s="5"/>
      <c r="G615" s="5"/>
      <c r="I615" s="95"/>
      <c r="J615" s="95"/>
    </row>
    <row r="616" spans="2:10" s="94" customFormat="1" ht="12.35">
      <c r="B616" s="6" t="s">
        <v>152</v>
      </c>
      <c r="C616" s="306"/>
      <c r="D616" s="30"/>
      <c r="E616" s="31"/>
      <c r="F616" s="5"/>
      <c r="G616" s="5"/>
      <c r="I616" s="95"/>
      <c r="J616" s="95"/>
    </row>
    <row r="617" spans="2:10" s="94" customFormat="1" ht="12.35">
      <c r="B617" s="6" t="s">
        <v>153</v>
      </c>
      <c r="C617" s="306"/>
      <c r="D617" s="30"/>
      <c r="E617" s="31"/>
      <c r="F617" s="5"/>
      <c r="G617" s="5"/>
      <c r="I617" s="95"/>
      <c r="J617" s="95"/>
    </row>
    <row r="618" spans="2:10" s="94" customFormat="1" ht="12.35">
      <c r="B618" s="6" t="s">
        <v>154</v>
      </c>
      <c r="C618" s="306"/>
      <c r="D618" s="30"/>
      <c r="E618" s="31"/>
      <c r="F618" s="5"/>
      <c r="G618" s="5"/>
      <c r="I618" s="95"/>
      <c r="J618" s="95"/>
    </row>
    <row r="619" spans="2:10" s="94" customFormat="1" ht="12.35">
      <c r="B619" s="6" t="s">
        <v>155</v>
      </c>
      <c r="C619" s="306"/>
      <c r="D619" s="30"/>
      <c r="E619" s="31"/>
      <c r="F619" s="5"/>
      <c r="G619" s="5"/>
      <c r="I619" s="95"/>
      <c r="J619" s="95"/>
    </row>
    <row r="620" spans="2:10" s="94" customFormat="1" ht="12.35">
      <c r="B620" s="6" t="s">
        <v>414</v>
      </c>
      <c r="C620" s="306"/>
      <c r="D620" s="30"/>
      <c r="E620" s="31"/>
      <c r="F620" s="5"/>
      <c r="G620" s="5"/>
      <c r="I620" s="95"/>
      <c r="J620" s="95"/>
    </row>
    <row r="621" spans="2:10" s="94" customFormat="1" ht="12.35">
      <c r="B621" s="6" t="s">
        <v>415</v>
      </c>
      <c r="C621" s="306"/>
      <c r="D621" s="30"/>
      <c r="E621" s="31"/>
      <c r="F621" s="5"/>
      <c r="G621" s="5"/>
      <c r="I621" s="95"/>
      <c r="J621" s="95"/>
    </row>
    <row r="622" spans="2:10" s="94" customFormat="1" ht="12.35">
      <c r="B622" s="6" t="s">
        <v>146</v>
      </c>
      <c r="C622" s="306"/>
      <c r="D622" s="30"/>
      <c r="E622" s="31"/>
      <c r="F622" s="5"/>
      <c r="G622" s="5"/>
      <c r="I622" s="95"/>
      <c r="J622" s="95"/>
    </row>
    <row r="623" spans="2:10" s="94" customFormat="1" ht="12.35">
      <c r="B623" s="18" t="s">
        <v>116</v>
      </c>
      <c r="C623" s="306" t="n">
        <v>17.870000000000001</v>
      </c>
      <c r="D623" s="30"/>
      <c r="E623" s="141" t="n">
        <v>0</v>
      </c>
      <c r="F623" s="5"/>
      <c r="G623" s="19">
        <f>C623*E623</f>
        <v>0</v>
      </c>
      <c r="I623" s="95"/>
      <c r="J623" s="95"/>
    </row>
    <row r="624" spans="2:10" s="94" customFormat="1" ht="12.35">
      <c r="B624" s="33"/>
      <c r="C624" s="306"/>
      <c r="D624" s="30"/>
      <c r="E624" s="31"/>
      <c r="F624" s="5"/>
      <c r="G624" s="5"/>
      <c r="I624" s="95"/>
      <c r="J624" s="95"/>
    </row>
    <row r="625" spans="2:10" s="94" customFormat="1" ht="12.35">
      <c r="B625" s="6" t="s">
        <v>158</v>
      </c>
      <c r="C625" s="306"/>
      <c r="D625" s="30"/>
      <c r="E625" s="31"/>
      <c r="F625" s="5"/>
      <c r="G625" s="5"/>
      <c r="I625" s="95"/>
      <c r="J625" s="95"/>
    </row>
    <row r="626" spans="2:10" s="94" customFormat="1" ht="12.35">
      <c r="B626" s="6" t="s">
        <v>159</v>
      </c>
      <c r="C626" s="306"/>
      <c r="D626" s="30"/>
      <c r="E626" s="31"/>
      <c r="F626" s="5"/>
      <c r="G626" s="5"/>
      <c r="I626" s="95"/>
      <c r="J626" s="95"/>
    </row>
    <row r="627" spans="2:10" s="94" customFormat="1" ht="12.35">
      <c r="B627" s="6" t="s">
        <v>160</v>
      </c>
      <c r="C627" s="306"/>
      <c r="D627" s="30"/>
      <c r="E627" s="31"/>
      <c r="F627" s="5"/>
      <c r="G627" s="5"/>
      <c r="I627" s="95"/>
      <c r="J627" s="95"/>
    </row>
    <row r="628" spans="2:10" s="94" customFormat="1" ht="12.35">
      <c r="B628" s="6" t="s">
        <v>161</v>
      </c>
      <c r="C628" s="306"/>
      <c r="D628" s="30"/>
      <c r="E628" s="31"/>
      <c r="F628" s="5"/>
      <c r="G628" s="5"/>
      <c r="I628" s="95"/>
      <c r="J628" s="95"/>
    </row>
    <row r="629" spans="2:10" s="94" customFormat="1" ht="12.35">
      <c r="B629" s="18" t="s">
        <v>116</v>
      </c>
      <c r="C629" s="306">
        <f>C572+C579</f>
        <v>71.5699999999999932</v>
      </c>
      <c r="D629" s="30"/>
      <c r="E629" s="141" t="n">
        <v>0</v>
      </c>
      <c r="F629" s="5"/>
      <c r="G629" s="19">
        <f>C629*E629</f>
        <v>0</v>
      </c>
      <c r="I629" s="95"/>
      <c r="J629" s="95"/>
    </row>
    <row r="630" spans="2:10" s="94" customFormat="1" ht="9.20" customHeight="1">
      <c r="B630" s="6"/>
      <c r="C630" s="306"/>
      <c r="D630" s="30"/>
      <c r="E630" s="31"/>
      <c r="F630" s="5"/>
      <c r="G630" s="5"/>
      <c r="I630" s="95"/>
      <c r="J630" s="95"/>
    </row>
    <row r="631" spans="2:10">
      <c r="B631" s="24" t="s">
        <v>95</v>
      </c>
      <c r="C631" s="314"/>
      <c r="D631" s="315"/>
      <c r="E631" s="26" t="s">
        <v>94</v>
      </c>
      <c r="F631" s="27"/>
      <c r="G631" s="171">
        <f>SUM(G563:G630)</f>
        <v>0</v>
      </c>
      <c r="I631" s="63"/>
      <c r="J631" s="86"/>
    </row>
    <row r="632" spans="2:10">
      <c r="B632" s="34"/>
      <c r="C632" s="316"/>
      <c r="D632" s="317"/>
      <c r="E632" s="162"/>
      <c r="F632" s="29"/>
      <c r="I632" s="63"/>
      <c r="J632" s="86"/>
    </row>
    <row r="633" spans="2:10">
      <c r="B633" s="10" t="s">
        <v>416</v>
      </c>
      <c r="C633" s="316"/>
      <c r="D633" s="317"/>
      <c r="E633" s="162"/>
      <c r="F633" s="29"/>
      <c r="G633" s="29"/>
      <c r="I633" s="63"/>
      <c r="J633" s="86"/>
    </row>
    <row r="634" spans="2:10">
      <c r="I634" s="63"/>
      <c r="J634" s="63"/>
    </row>
    <row r="635" spans="2:10">
      <c r="B635" s="52" t="s">
        <v>417</v>
      </c>
      <c r="I635" s="63"/>
      <c r="J635" s="63"/>
    </row>
    <row r="636" spans="2:10">
      <c r="B636" s="52" t="s">
        <v>418</v>
      </c>
      <c r="I636" s="63"/>
      <c r="J636" s="63"/>
    </row>
    <row r="637" spans="2:10" s="13" customFormat="1" hidden="1">
      <c r="B637" s="81" t="s">
        <v>388</v>
      </c>
      <c r="C637" s="307"/>
      <c r="D637" s="30"/>
      <c r="E637" s="141"/>
      <c r="F637" s="5"/>
      <c r="G637" s="19">
        <f>C637*E637</f>
        <v>0</v>
      </c>
      <c r="I637" s="80"/>
      <c r="J637" s="80"/>
      <extLst>
        <ext uri="smNativeData">
          <pm:rowDef xmlns:pm="smNativeData" id="1637750954" r="637" hidden="1" collapsedDB="0" collapsedOL="0"/>
        </ext>
      </extLst>
    </row>
    <row r="638" spans="2:10" s="13" customFormat="1">
      <c r="B638" s="81" t="s">
        <v>389</v>
      </c>
      <c r="C638" s="307">
        <f>C515</f>
        <v>64.9699999999999989</v>
      </c>
      <c r="D638" s="30"/>
      <c r="E638" s="141" t="n">
        <v>0</v>
      </c>
      <c r="F638" s="5"/>
      <c r="G638" s="19">
        <f>C638*E638</f>
        <v>0</v>
      </c>
      <c r="I638" s="80"/>
      <c r="J638" s="80"/>
    </row>
    <row r="639" spans="2:10" s="13" customFormat="1" hidden="1">
      <c r="B639" s="81" t="s">
        <v>390</v>
      </c>
      <c r="C639" s="307">
        <f>C516</f>
        <v>0</v>
      </c>
      <c r="D639" s="30"/>
      <c r="E639" s="141" t="n">
        <v>0</v>
      </c>
      <c r="F639" s="5"/>
      <c r="G639" s="19">
        <f>C639*E639</f>
        <v>0</v>
      </c>
      <c r="I639" s="80"/>
      <c r="J639" s="80"/>
      <extLst>
        <ext uri="smNativeData">
          <pm:rowDef xmlns:pm="smNativeData" id="1637750954" r="639" hidden="1" collapsedDB="0" collapsedOL="0"/>
        </ext>
      </extLst>
    </row>
    <row r="640" spans="2:10" s="13" customFormat="1" hidden="1">
      <c r="B640" s="81" t="s">
        <v>391</v>
      </c>
      <c r="C640" s="307">
        <f>C517</f>
        <v>0</v>
      </c>
      <c r="D640" s="30"/>
      <c r="E640" s="141"/>
      <c r="F640" s="5"/>
      <c r="G640" s="19">
        <f>C640*E640</f>
        <v>0</v>
      </c>
      <c r="I640" s="80"/>
      <c r="J640" s="80"/>
      <extLst>
        <ext uri="smNativeData">
          <pm:rowDef xmlns:pm="smNativeData" id="1637750954" r="640" hidden="1" collapsedDB="0" collapsedOL="0"/>
        </ext>
      </extLst>
    </row>
    <row r="641" spans="2:10" s="13" customFormat="1" hidden="1">
      <c r="B641" s="81" t="s">
        <v>392</v>
      </c>
      <c r="C641" s="307">
        <f>C518</f>
        <v>0</v>
      </c>
      <c r="D641" s="30"/>
      <c r="E641" s="141" t="n">
        <v>0</v>
      </c>
      <c r="F641" s="5"/>
      <c r="G641" s="19">
        <f>C641*E641</f>
        <v>0</v>
      </c>
      <c r="I641" s="80"/>
      <c r="J641" s="80"/>
      <extLst>
        <ext uri="smNativeData">
          <pm:rowDef xmlns:pm="smNativeData" id="1637750954" r="641" hidden="1" collapsedDB="0" collapsedOL="0"/>
        </ext>
      </extLst>
    </row>
    <row r="642" spans="2:10" s="13" customFormat="1" hidden="1">
      <c r="B642" s="81" t="s">
        <v>393</v>
      </c>
      <c r="C642" s="325"/>
      <c r="D642" s="30"/>
      <c r="E642" s="141"/>
      <c r="F642" s="5"/>
      <c r="G642" s="19">
        <f>C642*E642</f>
        <v>0</v>
      </c>
      <c r="I642" s="80"/>
      <c r="J642" s="80"/>
      <extLst>
        <ext uri="smNativeData">
          <pm:rowDef xmlns:pm="smNativeData" id="1637750954" r="642" hidden="1" collapsedDB="0" collapsedOL="0"/>
        </ext>
      </extLst>
    </row>
    <row r="643" spans="2:10" s="13" customFormat="1" hidden="1">
      <c r="B643" s="81" t="s">
        <v>394</v>
      </c>
      <c r="C643" s="325"/>
      <c r="D643" s="30"/>
      <c r="E643" s="141"/>
      <c r="F643" s="5"/>
      <c r="G643" s="19">
        <f>C643*E643</f>
        <v>0</v>
      </c>
      <c r="I643" s="80"/>
      <c r="J643" s="80"/>
      <extLst>
        <ext uri="smNativeData">
          <pm:rowDef xmlns:pm="smNativeData" id="1637750954" r="643" hidden="1" collapsedDB="0" collapsedOL="0"/>
        </ext>
      </extLst>
    </row>
    <row r="644" spans="2:10" s="13" customFormat="1" hidden="1">
      <c r="B644" s="81" t="s">
        <v>395</v>
      </c>
      <c r="C644" s="325"/>
      <c r="D644" s="30"/>
      <c r="E644" s="141"/>
      <c r="F644" s="5"/>
      <c r="G644" s="19">
        <f>C644*E644</f>
        <v>0</v>
      </c>
      <c r="I644" s="80"/>
      <c r="J644" s="80"/>
      <extLst>
        <ext uri="smNativeData">
          <pm:rowDef xmlns:pm="smNativeData" id="1637750954" r="644" hidden="1" collapsedDB="0" collapsedOL="0"/>
        </ext>
      </extLst>
    </row>
    <row r="645" spans="2:10" s="13" customFormat="1">
      <c r="B645" s="20" t="s">
        <v>63</v>
      </c>
      <c r="C645" s="329">
        <f>SUM(C637:C644)</f>
        <v>64.9699999999999989</v>
      </c>
      <c r="D645" s="30"/>
      <c r="E645" s="31"/>
      <c r="F645" s="5"/>
      <c r="G645" s="5"/>
      <c r="I645" s="80"/>
      <c r="J645" s="80"/>
    </row>
    <row r="646" spans="2:10" s="13" customFormat="1" ht="92.25" customHeight="1">
      <c r="B646" s="96" t="s">
        <v>419</v>
      </c>
      <c r="C646" s="329"/>
      <c r="D646" s="30"/>
      <c r="E646" s="31"/>
      <c r="F646" s="5"/>
      <c r="G646" s="5"/>
      <c r="I646" s="80"/>
      <c r="J646" s="80"/>
    </row>
    <row r="647" spans="2:10" s="13" customFormat="1">
      <c r="B647" s="96" t="s">
        <v>420</v>
      </c>
      <c r="C647" s="329"/>
      <c r="D647" s="30"/>
      <c r="E647" s="31"/>
      <c r="F647" s="5"/>
      <c r="G647" s="5"/>
      <c r="I647" s="80"/>
      <c r="J647" s="80"/>
    </row>
    <row r="648" spans="2:10" s="13" customFormat="1">
      <c r="B648" s="96" t="s">
        <v>421</v>
      </c>
      <c r="C648" s="329"/>
      <c r="D648" s="30"/>
      <c r="E648" s="31"/>
      <c r="F648" s="5"/>
      <c r="G648" s="5"/>
      <c r="I648" s="80"/>
      <c r="J648" s="80"/>
    </row>
    <row r="649" spans="2:10" s="13" customFormat="1">
      <c r="B649" s="96" t="s">
        <v>422</v>
      </c>
      <c r="C649" s="329"/>
      <c r="D649" s="30"/>
      <c r="E649" s="31"/>
      <c r="F649" s="5"/>
      <c r="G649" s="5"/>
      <c r="I649" s="80"/>
      <c r="J649" s="80"/>
    </row>
    <row r="650" spans="2:10" s="13" customFormat="1">
      <c r="B650" s="96" t="s">
        <v>423</v>
      </c>
      <c r="C650" s="329"/>
      <c r="D650" s="30"/>
      <c r="E650" s="31"/>
      <c r="F650" s="5"/>
      <c r="G650" s="5"/>
      <c r="I650" s="80"/>
      <c r="J650" s="80"/>
    </row>
    <row r="651" spans="2:10" s="13" customFormat="1">
      <c r="B651" s="96"/>
      <c r="C651" s="329"/>
      <c r="D651" s="30"/>
      <c r="E651" s="31"/>
      <c r="F651" s="5"/>
      <c r="G651" s="5"/>
      <c r="I651" s="80"/>
      <c r="J651" s="80"/>
    </row>
    <row r="652" spans="2:10" s="13" customFormat="1">
      <c r="B652" s="96"/>
      <c r="C652" s="329"/>
      <c r="D652" s="30"/>
      <c r="E652" s="31"/>
      <c r="F652" s="5"/>
      <c r="G652" s="5"/>
      <c r="I652" s="80"/>
      <c r="J652" s="80"/>
    </row>
    <row r="653" spans="2:10" s="13" customFormat="1">
      <c r="B653" s="55" t="s">
        <v>424</v>
      </c>
      <c r="C653" s="329"/>
      <c r="D653" s="30"/>
      <c r="E653" s="31"/>
      <c r="F653" s="5"/>
      <c r="G653" s="5"/>
      <c r="I653" s="80"/>
      <c r="J653" s="80"/>
    </row>
    <row r="654" spans="2:10" s="13" customFormat="1" ht="46.50" customHeight="1">
      <c r="B654" s="96" t="s">
        <v>425</v>
      </c>
      <c r="C654" s="329"/>
      <c r="D654" s="30"/>
      <c r="E654" s="31"/>
      <c r="F654" s="5"/>
      <c r="G654" s="5"/>
      <c r="I654" s="80"/>
      <c r="J654" s="80"/>
    </row>
    <row r="655" spans="2:10" s="13" customFormat="1" hidden="1">
      <c r="B655" s="97" t="s">
        <v>426</v>
      </c>
      <c r="C655" s="325" t="n">
        <v>0</v>
      </c>
      <c r="D655" s="30"/>
      <c r="E655" s="141">
        <f>1800*1.4</f>
        <v>2520</v>
      </c>
      <c r="F655" s="5"/>
      <c r="G655" s="19">
        <f>C655*E655</f>
        <v>0</v>
      </c>
      <c r="I655" s="80"/>
      <c r="J655" s="80"/>
      <extLst>
        <ext uri="smNativeData">
          <pm:rowDef xmlns:pm="smNativeData" id="1637750954" r="655" hidden="1" collapsedDB="0" collapsedOL="0"/>
        </ext>
      </extLst>
    </row>
    <row r="656" spans="2:10" s="13" customFormat="1">
      <c r="B656" s="97" t="s">
        <v>427</v>
      </c>
      <c r="C656" s="325" t="n">
        <v>1</v>
      </c>
      <c r="D656" s="326"/>
      <c r="E656" s="164" t="n">
        <v>0</v>
      </c>
      <c r="F656" s="83"/>
      <c r="G656" s="82">
        <f>C656*E656</f>
        <v>0</v>
      </c>
      <c r="I656" s="80"/>
      <c r="J656" s="80"/>
    </row>
    <row r="657" spans="2:10" s="13" customFormat="1" hidden="1" ht="15" customHeight="1">
      <c r="B657" s="97" t="s">
        <v>428</v>
      </c>
      <c r="C657" s="325" t="n">
        <v>0</v>
      </c>
      <c r="D657" s="326"/>
      <c r="E657" s="164" t="n">
        <v>0</v>
      </c>
      <c r="F657" s="83"/>
      <c r="G657" s="82">
        <f>C657*E657</f>
        <v>0</v>
      </c>
      <c r="I657" s="80"/>
      <c r="J657" s="80"/>
      <extLst>
        <ext uri="smNativeData">
          <pm:rowDef xmlns:pm="smNativeData" id="1637750954" r="657" hidden="1" collapsedDB="0" collapsedOL="0"/>
        </ext>
      </extLst>
    </row>
    <row r="658" spans="2:10" s="13" customFormat="1" hidden="1" ht="15" customHeight="1">
      <c r="B658" s="97" t="s">
        <v>429</v>
      </c>
      <c r="C658" s="325" t="n">
        <v>0</v>
      </c>
      <c r="D658" s="326"/>
      <c r="E658" s="164" t="n">
        <v>0</v>
      </c>
      <c r="F658" s="83"/>
      <c r="G658" s="82">
        <f>C658*E658</f>
        <v>0</v>
      </c>
      <c r="I658" s="80"/>
      <c r="J658" s="80"/>
      <extLst>
        <ext uri="smNativeData">
          <pm:rowDef xmlns:pm="smNativeData" id="1637750954" r="658" hidden="1" collapsedDB="0" collapsedOL="0"/>
        </ext>
      </extLst>
    </row>
    <row r="659" spans="2:10" s="13" customFormat="1" ht="15" customHeight="1">
      <c r="B659" s="97" t="s">
        <v>430</v>
      </c>
      <c r="C659" s="325" t="n">
        <v>2</v>
      </c>
      <c r="D659" s="326"/>
      <c r="E659" s="164" t="n">
        <v>0</v>
      </c>
      <c r="F659" s="83"/>
      <c r="G659" s="82">
        <f>C659*E659</f>
        <v>0</v>
      </c>
      <c r="I659" s="80"/>
      <c r="J659" s="80"/>
    </row>
    <row r="660" spans="2:10" s="13" customFormat="1">
      <c r="B660" s="97" t="s">
        <v>431</v>
      </c>
      <c r="C660" s="325" t="n">
        <v>1</v>
      </c>
      <c r="D660" s="326"/>
      <c r="E660" s="164" t="n">
        <v>0</v>
      </c>
      <c r="F660" s="83"/>
      <c r="G660" s="82">
        <f>C660*E660</f>
        <v>0</v>
      </c>
      <c r="I660" s="80"/>
      <c r="J660" s="80"/>
    </row>
    <row r="661" spans="2:10" s="13" customFormat="1">
      <c r="B661" s="98" t="s">
        <v>63</v>
      </c>
      <c r="C661" s="330">
        <f>SUM(C655:C660)</f>
        <v>4</v>
      </c>
      <c r="D661" s="30"/>
      <c r="E661" s="31"/>
      <c r="F661" s="5"/>
      <c r="G661" s="5"/>
      <c r="I661" s="80"/>
      <c r="J661" s="80"/>
    </row>
    <row r="662" spans="2:10" s="13" customFormat="1">
      <c r="B662" s="6"/>
      <c r="C662" s="306"/>
      <c r="D662" s="30"/>
      <c r="E662" s="31"/>
      <c r="F662" s="5"/>
      <c r="G662" s="5"/>
      <c r="I662" s="80"/>
      <c r="J662" s="80"/>
    </row>
    <row r="663" spans="2:10" s="13" customFormat="1" hidden="1" ht="80.65" customHeight="1">
      <c r="B663" s="52" t="s">
        <v>432</v>
      </c>
      <c r="C663" s="306"/>
      <c r="D663" s="30"/>
      <c r="E663" s="31"/>
      <c r="F663" s="5"/>
      <c r="G663" s="5"/>
      <c r="I663" s="80"/>
      <c r="J663" s="80"/>
      <extLst>
        <ext uri="smNativeData">
          <pm:rowDef xmlns:pm="smNativeData" id="1637750954" r="663" hidden="1" collapsedDB="0" collapsedOL="0"/>
        </ext>
      </extLst>
    </row>
    <row r="664" spans="2:10" s="13" customFormat="1" hidden="1">
      <c r="B664" s="52" t="s">
        <v>433</v>
      </c>
      <c r="C664" s="306"/>
      <c r="D664" s="30"/>
      <c r="E664" s="31"/>
      <c r="F664" s="5"/>
      <c r="G664" s="5"/>
      <c r="I664" s="80"/>
      <c r="J664" s="80"/>
      <extLst>
        <ext uri="smNativeData">
          <pm:rowDef xmlns:pm="smNativeData" id="1637750954" r="664" hidden="1" collapsedDB="0" collapsedOL="0"/>
        </ext>
      </extLst>
    </row>
    <row r="665" spans="2:10" hidden="1">
      <c r="B665" s="18" t="s">
        <v>434</v>
      </c>
      <c r="C665" s="306" t="n">
        <v>0</v>
      </c>
      <c r="E665" s="141" t="n">
        <v>0</v>
      </c>
      <c r="G665" s="19">
        <f>C665*E665</f>
        <v>0</v>
      </c>
      <c r="I665" s="63"/>
      <c r="J665" s="63"/>
      <extLst>
        <ext uri="smNativeData">
          <pm:rowDef xmlns:pm="smNativeData" id="1637750954" r="665" hidden="1" collapsedDB="0" collapsedOL="0"/>
        </ext>
      </extLst>
    </row>
    <row r="666" spans="2:10" hidden="1">
      <c r="B666" s="18" t="s">
        <v>435</v>
      </c>
      <c r="C666" s="306" t="n">
        <v>0</v>
      </c>
      <c r="E666" s="141" t="n">
        <v>0</v>
      </c>
      <c r="G666" s="19">
        <f>C666*E666</f>
        <v>0</v>
      </c>
      <c r="I666" s="63"/>
      <c r="J666" s="63"/>
      <extLst>
        <ext uri="smNativeData">
          <pm:rowDef xmlns:pm="smNativeData" id="1637750954" r="666" hidden="1" collapsedDB="0" collapsedOL="0"/>
        </ext>
      </extLst>
    </row>
    <row r="667" spans="2:10" hidden="1">
      <c r="B667" s="18"/>
      <c r="I667" s="63"/>
      <c r="J667" s="63"/>
      <extLst>
        <ext uri="smNativeData">
          <pm:rowDef xmlns:pm="smNativeData" id="1637750954" r="667" hidden="1" collapsedDB="0" collapsedOL="0"/>
        </ext>
      </extLst>
    </row>
    <row r="668" spans="2:10">
      <c r="B668" s="52" t="s">
        <v>436</v>
      </c>
      <c r="I668" s="63"/>
      <c r="J668" s="63"/>
    </row>
    <row r="669" spans="2:10">
      <c r="B669" s="18" t="s">
        <v>437</v>
      </c>
      <c r="C669" s="306" t="n">
        <v>3</v>
      </c>
      <c r="E669" s="141" t="n">
        <v>0</v>
      </c>
      <c r="G669" s="19">
        <f>C669*E669</f>
        <v>0</v>
      </c>
      <c r="I669" s="63"/>
      <c r="J669" s="63"/>
    </row>
    <row r="670" spans="2:10">
      <c r="B670" s="18" t="s">
        <v>438</v>
      </c>
      <c r="C670" s="306" t="n">
        <v>3</v>
      </c>
      <c r="E670" s="141" t="n">
        <v>0</v>
      </c>
      <c r="G670" s="19">
        <f>C670*E670</f>
        <v>0</v>
      </c>
      <c r="I670" s="63"/>
      <c r="J670" s="63"/>
    </row>
    <row r="671" spans="2:10">
      <c r="I671" s="63"/>
      <c r="J671" s="63"/>
    </row>
    <row r="672" spans="2:10">
      <c r="B672" s="52" t="s">
        <v>439</v>
      </c>
      <c r="I672" s="63"/>
      <c r="J672" s="63"/>
    </row>
    <row r="673" spans="2:10">
      <c r="B673" s="52" t="s">
        <v>440</v>
      </c>
      <c r="I673" s="63"/>
      <c r="J673" s="63"/>
    </row>
    <row r="674" spans="2:10">
      <c r="B674" s="18" t="s">
        <v>441</v>
      </c>
      <c r="C674" s="306" t="n">
        <v>1</v>
      </c>
      <c r="E674" s="141" t="n">
        <v>0</v>
      </c>
      <c r="G674" s="19">
        <f>C674*E674</f>
        <v>0</v>
      </c>
      <c r="I674" s="63"/>
      <c r="J674" s="63"/>
    </row>
    <row r="675" spans="2:10">
      <c r="B675" s="18" t="s">
        <v>442</v>
      </c>
      <c r="C675" s="306" t="n">
        <v>1</v>
      </c>
      <c r="E675" s="141" t="n">
        <v>0</v>
      </c>
      <c r="G675" s="19">
        <f>C675*E675</f>
        <v>0</v>
      </c>
      <c r="I675" s="63"/>
      <c r="J675" s="63"/>
    </row>
    <row r="676" spans="2:10" hidden="1">
      <c r="B676" s="18"/>
      <c r="I676" s="63"/>
      <c r="J676" s="63"/>
      <extLst>
        <ext uri="smNativeData">
          <pm:rowDef xmlns:pm="smNativeData" id="1637750954" r="676" hidden="1" collapsedDB="0" collapsedOL="0"/>
        </ext>
      </extLst>
    </row>
    <row r="677" spans="2:10" hidden="1">
      <c r="B677" s="36" t="s">
        <v>443</v>
      </c>
      <c r="I677" s="63"/>
      <c r="J677" s="63"/>
      <extLst>
        <ext uri="smNativeData">
          <pm:rowDef xmlns:pm="smNativeData" id="1637750954" r="677" hidden="1" collapsedDB="0" collapsedOL="0"/>
        </ext>
      </extLst>
    </row>
    <row r="678" spans="2:10" hidden="1">
      <c r="B678" s="18" t="s">
        <v>188</v>
      </c>
      <c r="C678" s="306" t="n">
        <v>0</v>
      </c>
      <c r="E678" s="141" t="n">
        <v>0</v>
      </c>
      <c r="G678" s="19">
        <f>C678*E678</f>
        <v>0</v>
      </c>
      <c r="I678" s="63"/>
      <c r="J678" s="63"/>
      <extLst>
        <ext uri="smNativeData">
          <pm:rowDef xmlns:pm="smNativeData" id="1637750954" r="678" hidden="1" collapsedDB="0" collapsedOL="0"/>
        </ext>
      </extLst>
    </row>
    <row r="679" spans="2:10">
      <c r="B679" s="21"/>
      <c r="I679" s="63"/>
      <c r="J679" s="63"/>
    </row>
    <row r="680" spans="2:10">
      <c r="B680" s="6" t="s">
        <v>444</v>
      </c>
      <c r="I680" s="63"/>
      <c r="J680" s="63"/>
    </row>
    <row r="681" spans="2:10">
      <c r="B681" s="6" t="s">
        <v>181</v>
      </c>
      <c r="I681" s="63"/>
      <c r="J681" s="63"/>
    </row>
    <row r="682" spans="2:10">
      <c r="B682" s="52" t="s">
        <v>445</v>
      </c>
      <c r="I682" s="63"/>
      <c r="J682" s="63"/>
    </row>
    <row r="683" spans="2:10">
      <c r="B683" s="18" t="s">
        <v>446</v>
      </c>
      <c r="C683" s="306" t="n">
        <v>4</v>
      </c>
      <c r="E683" s="141" t="n">
        <v>0</v>
      </c>
      <c r="G683" s="19">
        <f>C683*E683</f>
        <v>0</v>
      </c>
      <c r="I683" s="63"/>
      <c r="J683" s="63"/>
    </row>
    <row r="684" spans="2:10" hidden="1">
      <c r="B684" s="18" t="s">
        <v>447</v>
      </c>
      <c r="C684" s="306" t="n">
        <v>0</v>
      </c>
      <c r="E684" s="141" t="n">
        <v>2000</v>
      </c>
      <c r="G684" s="19">
        <f>C684*E684</f>
        <v>0</v>
      </c>
      <c r="I684" s="63"/>
      <c r="J684" s="63"/>
      <extLst>
        <ext uri="smNativeData">
          <pm:rowDef xmlns:pm="smNativeData" id="1637750954" r="684" hidden="1" collapsedDB="0" collapsedOL="0"/>
        </ext>
      </extLst>
    </row>
    <row r="685" spans="2:10" hidden="1">
      <c r="B685" s="18"/>
      <c r="I685" s="63"/>
      <c r="J685" s="63"/>
      <extLst>
        <ext uri="smNativeData">
          <pm:rowDef xmlns:pm="smNativeData" id="1637750954" r="685" hidden="1" collapsedDB="0" collapsedOL="0"/>
        </ext>
      </extLst>
    </row>
    <row r="686" spans="2:10" hidden="1">
      <c r="B686" s="6" t="s">
        <v>448</v>
      </c>
      <c r="I686" s="63"/>
      <c r="J686" s="63"/>
      <extLst>
        <ext uri="smNativeData">
          <pm:rowDef xmlns:pm="smNativeData" id="1637750954" r="686" hidden="1" collapsedDB="0" collapsedOL="0"/>
        </ext>
      </extLst>
    </row>
    <row r="687" spans="2:10" hidden="1">
      <c r="B687" s="6" t="s">
        <v>449</v>
      </c>
      <c r="I687" s="63"/>
      <c r="J687" s="63"/>
      <extLst>
        <ext uri="smNativeData">
          <pm:rowDef xmlns:pm="smNativeData" id="1637750954" r="687" hidden="1" collapsedDB="0" collapsedOL="0"/>
        </ext>
      </extLst>
    </row>
    <row r="688" spans="2:10" hidden="1">
      <c r="B688" s="52" t="s">
        <v>450</v>
      </c>
      <c r="I688" s="63"/>
      <c r="J688" s="63"/>
      <extLst>
        <ext uri="smNativeData">
          <pm:rowDef xmlns:pm="smNativeData" id="1637750954" r="688" hidden="1" collapsedDB="0" collapsedOL="0"/>
        </ext>
      </extLst>
    </row>
    <row r="689" spans="2:10" hidden="1" ht="117" customHeight="1">
      <c r="B689" s="52" t="s">
        <v>451</v>
      </c>
      <c r="I689" s="63"/>
      <c r="J689" s="63"/>
      <extLst>
        <ext uri="smNativeData">
          <pm:rowDef xmlns:pm="smNativeData" id="1637750954" r="689" hidden="1" collapsedDB="0" collapsedOL="0"/>
        </ext>
      </extLst>
    </row>
    <row r="690" spans="2:10" hidden="1">
      <c r="B690" s="18" t="s">
        <v>452</v>
      </c>
      <c r="C690" s="306" t="n">
        <v>0</v>
      </c>
      <c r="E690" s="141" t="n">
        <v>0</v>
      </c>
      <c r="G690" s="19">
        <f>C690*E690</f>
        <v>0</v>
      </c>
      <c r="I690" s="63"/>
      <c r="J690" s="63"/>
      <extLst>
        <ext uri="smNativeData">
          <pm:rowDef xmlns:pm="smNativeData" id="1637750954" r="690" hidden="1" collapsedDB="0" collapsedOL="0"/>
        </ext>
      </extLst>
    </row>
    <row r="691" spans="2:10" hidden="1">
      <c r="B691" s="18"/>
      <c r="I691" s="63"/>
      <c r="J691" s="63"/>
      <extLst>
        <ext uri="smNativeData">
          <pm:rowDef xmlns:pm="smNativeData" id="1637750954" r="691" hidden="1" collapsedDB="0" collapsedOL="0"/>
        </ext>
      </extLst>
    </row>
    <row r="692" spans="2:10" hidden="1" ht="12.95" customHeight="1">
      <c r="B692" s="99" t="s">
        <v>453</v>
      </c>
      <c r="C692" s="329"/>
      <c r="D692" s="329"/>
      <c r="E692" s="101"/>
      <c r="F692" s="51"/>
      <c r="G692" s="83"/>
      <c r="H692" s="101"/>
      <c r="I692" s="101"/>
      <c r="J692" s="63"/>
      <extLst>
        <ext uri="smNativeData">
          <pm:rowDef xmlns:pm="smNativeData" id="1637750954" r="692" hidden="1" collapsedDB="0" collapsedOL="0"/>
        </ext>
      </extLst>
    </row>
    <row r="693" spans="2:10" hidden="1" ht="63.75" customHeight="1">
      <c r="B693" s="52" t="s">
        <v>454</v>
      </c>
      <c r="H693" s="101"/>
      <c r="I693" s="101"/>
      <c r="J693" s="63"/>
      <extLst>
        <ext uri="smNativeData">
          <pm:rowDef xmlns:pm="smNativeData" id="1637750954" r="693" hidden="1" collapsedDB="0" collapsedOL="0"/>
        </ext>
      </extLst>
    </row>
    <row r="694" spans="2:10" hidden="1" ht="12.95" customHeight="1">
      <c r="B694" s="102" t="s">
        <v>455</v>
      </c>
      <c r="C694" s="331" t="n">
        <v>22</v>
      </c>
      <c r="D694" s="50"/>
      <c r="E694" s="166"/>
      <c r="F694" s="51"/>
      <c r="G694" s="19">
        <f>C694*E694</f>
        <v>0</v>
      </c>
      <c r="H694" s="104"/>
      <c r="J694" s="63"/>
      <extLst>
        <ext uri="smNativeData">
          <pm:rowDef xmlns:pm="smNativeData" id="1637750954" r="694" hidden="1" collapsedDB="0" collapsedOL="0"/>
        </ext>
      </extLst>
    </row>
    <row r="695" spans="2:10" hidden="1" ht="12.95" customHeight="1">
      <c r="B695" s="102" t="s">
        <v>456</v>
      </c>
      <c r="C695" s="331" t="n">
        <v>22</v>
      </c>
      <c r="D695" s="50"/>
      <c r="E695" s="166"/>
      <c r="F695" s="51"/>
      <c r="G695" s="19">
        <f>C695*E695</f>
        <v>0</v>
      </c>
      <c r="H695" s="104"/>
      <c r="J695" s="63"/>
      <extLst>
        <ext uri="smNativeData">
          <pm:rowDef xmlns:pm="smNativeData" id="1637750954" r="695" hidden="1" collapsedDB="0" collapsedOL="0"/>
        </ext>
      </extLst>
    </row>
    <row r="696" spans="2:10" hidden="1" ht="12.95" customHeight="1">
      <c r="B696" s="102"/>
      <c r="C696" s="329"/>
      <c r="D696" s="329"/>
      <c r="E696" s="103"/>
      <c r="F696" s="51"/>
      <c r="G696" s="105"/>
      <c r="H696" s="104"/>
      <c r="I696" s="5"/>
      <c r="J696" s="63"/>
      <extLst>
        <ext uri="smNativeData">
          <pm:rowDef xmlns:pm="smNativeData" id="1637750954" r="696" hidden="1" collapsedDB="0" collapsedOL="0"/>
        </ext>
      </extLst>
    </row>
    <row r="697" spans="2:10" hidden="1" ht="12.95" customHeight="1">
      <c r="B697" s="99" t="s">
        <v>457</v>
      </c>
      <c r="C697" s="329"/>
      <c r="D697" s="329"/>
      <c r="E697" s="103"/>
      <c r="F697" s="51"/>
      <c r="G697" s="105"/>
      <c r="H697" s="104"/>
      <c r="I697" s="5"/>
      <c r="J697" s="63"/>
      <extLst>
        <ext uri="smNativeData">
          <pm:rowDef xmlns:pm="smNativeData" id="1637750954" r="697" hidden="1" collapsedDB="0" collapsedOL="0"/>
        </ext>
      </extLst>
    </row>
    <row r="698" spans="2:10" hidden="1" ht="114.95" customHeight="1">
      <c r="B698" s="40" t="s">
        <v>458</v>
      </c>
      <c r="H698" s="104"/>
      <c r="I698" s="5"/>
      <c r="J698" s="63"/>
      <extLst>
        <ext uri="smNativeData">
          <pm:rowDef xmlns:pm="smNativeData" id="1637750954" r="698" hidden="1" collapsedDB="0" collapsedOL="0"/>
        </ext>
      </extLst>
    </row>
    <row r="699" spans="2:10" hidden="1" ht="25.50" customHeight="1">
      <c r="B699" s="40" t="s">
        <v>459</v>
      </c>
      <c r="H699" s="104"/>
      <c r="I699" s="5"/>
      <c r="J699" s="63"/>
      <extLst>
        <ext uri="smNativeData">
          <pm:rowDef xmlns:pm="smNativeData" id="1637750954" r="699" hidden="1" collapsedDB="0" collapsedOL="0"/>
        </ext>
      </extLst>
    </row>
    <row r="700" spans="2:10" hidden="1" ht="38.25" customHeight="1">
      <c r="B700" s="40" t="s">
        <v>460</v>
      </c>
      <c r="H700" s="99"/>
      <c r="I700" s="101"/>
      <c r="J700" s="63"/>
      <extLst>
        <ext uri="smNativeData">
          <pm:rowDef xmlns:pm="smNativeData" id="1637750954" r="700" hidden="1" collapsedDB="0" collapsedOL="0"/>
        </ext>
      </extLst>
    </row>
    <row r="701" spans="2:10" hidden="1" ht="12.95" customHeight="1">
      <c r="B701" s="100" t="s">
        <v>461</v>
      </c>
      <c r="C701" s="306">
        <f>(0.24*16.5+0.9*1*0.2*8)*1.15</f>
        <v>6.20999999999999996</v>
      </c>
      <c r="D701" s="326"/>
      <c r="E701" s="141"/>
      <c r="G701" s="19">
        <f>C701*E701</f>
        <v>0</v>
      </c>
      <c r="J701" s="63"/>
      <extLst>
        <ext uri="smNativeData">
          <pm:rowDef xmlns:pm="smNativeData" id="1637750954" r="701" hidden="1" collapsedDB="0" collapsedOL="0"/>
        </ext>
      </extLst>
    </row>
    <row r="702" spans="2:10" hidden="1" ht="12.95" customHeight="1">
      <c r="B702" s="18" t="s">
        <v>462</v>
      </c>
      <c r="C702" s="306">
        <f>C701*80</f>
        <v>496.800000000000011</v>
      </c>
      <c r="D702" s="326"/>
      <c r="E702" s="141"/>
      <c r="G702" s="19">
        <f>C702*E702</f>
        <v>0</v>
      </c>
      <c r="J702" s="63"/>
      <extLst>
        <ext uri="smNativeData">
          <pm:rowDef xmlns:pm="smNativeData" id="1637750954" r="702" hidden="1" collapsedDB="0" collapsedOL="0"/>
        </ext>
      </extLst>
    </row>
    <row r="703" spans="2:10" hidden="1">
      <c r="B703" s="18"/>
      <c r="I703" s="63"/>
      <c r="J703" s="63"/>
      <extLst>
        <ext uri="smNativeData">
          <pm:rowDef xmlns:pm="smNativeData" id="1637750954" r="703" hidden="1" collapsedDB="0" collapsedOL="0"/>
        </ext>
      </extLst>
    </row>
    <row r="704" spans="2:10">
      <c r="B704" s="52"/>
      <c r="I704" s="63"/>
      <c r="J704" s="63"/>
    </row>
    <row r="705" spans="2:10" ht="79.50" customHeight="1">
      <c r="B705" s="40" t="s">
        <v>463</v>
      </c>
      <c r="I705" s="63"/>
      <c r="J705" s="63"/>
    </row>
    <row r="706" spans="2:10">
      <c r="B706" s="6" t="s">
        <v>464</v>
      </c>
      <c r="I706" s="63"/>
      <c r="J706" s="63"/>
    </row>
    <row r="707" spans="2:10">
      <c r="B707" s="6" t="s">
        <v>465</v>
      </c>
      <c r="I707" s="63"/>
      <c r="J707" s="63"/>
    </row>
    <row r="708" spans="2:10">
      <c r="B708" s="18" t="s">
        <v>78</v>
      </c>
      <c r="C708" s="306">
        <f>C522</f>
        <v>64.9699999999999989</v>
      </c>
      <c r="E708" s="141" t="n">
        <v>0</v>
      </c>
      <c r="G708" s="19">
        <f>C708*E708</f>
        <v>0</v>
      </c>
      <c r="I708" s="63"/>
      <c r="J708" s="63"/>
    </row>
    <row r="709" spans="2:10">
      <c r="B709" s="18"/>
      <c r="I709" s="63"/>
      <c r="J709" s="63"/>
    </row>
    <row r="710" spans="2:10">
      <c r="B710" s="52" t="s">
        <v>466</v>
      </c>
      <c r="I710" s="63"/>
      <c r="J710" s="63"/>
    </row>
    <row r="711" spans="2:10" ht="15.95" customHeight="1">
      <c r="B711" s="18" t="s">
        <v>78</v>
      </c>
      <c r="C711" s="306">
        <f>C522</f>
        <v>64.9699999999999989</v>
      </c>
      <c r="E711" s="141" t="n">
        <v>0</v>
      </c>
      <c r="G711" s="19">
        <f>C711*E711</f>
        <v>0</v>
      </c>
      <c r="I711" s="63"/>
      <c r="J711" s="63"/>
    </row>
    <row r="712" spans="2:10" ht="15.95" customHeight="1">
      <c r="I712" s="63"/>
      <c r="J712" s="63"/>
    </row>
    <row r="713" spans="2:10" ht="15.95" customHeight="1">
      <c r="B713" s="24" t="s">
        <v>416</v>
      </c>
      <c r="C713" s="312"/>
      <c r="D713" s="313"/>
      <c r="E713" s="26" t="s">
        <v>94</v>
      </c>
      <c r="F713" s="27"/>
      <c r="G713" s="171">
        <f>SUM(G635:G712)</f>
        <v>0</v>
      </c>
      <c r="I713" s="63"/>
      <c r="J713" s="86"/>
    </row>
    <row r="714" spans="2:10" ht="15.95" customHeight="1">
      <c r="B714" s="10"/>
      <c r="E714" s="28"/>
      <c r="F714" s="28"/>
      <c r="I714" s="63"/>
      <c r="J714" s="86"/>
    </row>
    <row r="715" spans="2:10" ht="15.95" customHeight="1">
      <c r="B715" s="38" t="s">
        <v>467</v>
      </c>
      <c r="I715" s="63"/>
      <c r="J715" s="86"/>
    </row>
    <row r="716" spans="2:10" ht="15.95" customHeight="1">
      <c r="I716" s="63"/>
      <c r="J716" s="63"/>
    </row>
    <row r="717" spans="2:10" s="106" customFormat="1">
      <c r="B717" s="52" t="s">
        <v>468</v>
      </c>
      <c r="C717" s="308"/>
      <c r="D717" s="309"/>
      <c r="E717" s="160"/>
      <c r="F717" s="53"/>
      <c r="G717" s="170"/>
      <c r="I717" s="107"/>
      <c r="J717" s="107"/>
    </row>
    <row r="718" spans="2:10">
      <c r="B718" s="6" t="s">
        <v>264</v>
      </c>
      <c r="I718" s="63"/>
      <c r="J718" s="63"/>
    </row>
    <row r="719" spans="2:10" ht="15.95" customHeight="1">
      <c r="B719" s="18" t="s">
        <v>124</v>
      </c>
      <c r="C719" s="306" t="n">
        <v>4.51999999999999957</v>
      </c>
      <c r="E719" s="141" t="n">
        <v>0</v>
      </c>
      <c r="G719" s="19">
        <f>C719*E719</f>
        <v>0</v>
      </c>
      <c r="I719" s="63"/>
      <c r="J719" s="63"/>
    </row>
    <row r="720" spans="2:10" ht="15.95" customHeight="1">
      <c r="B720" s="18"/>
      <c r="I720" s="63"/>
      <c r="J720" s="63"/>
    </row>
    <row r="721" spans="2:10">
      <c r="B721" s="40" t="s">
        <v>469</v>
      </c>
      <c r="I721" s="63"/>
      <c r="J721" s="63"/>
    </row>
    <row r="722" spans="2:10">
      <c r="B722" s="40" t="s">
        <v>470</v>
      </c>
      <c r="I722" s="63"/>
      <c r="J722" s="63"/>
    </row>
    <row r="723" spans="2:10" ht="15.95" customHeight="1">
      <c r="B723" s="108" t="s">
        <v>188</v>
      </c>
      <c r="C723" s="306" t="n">
        <v>4</v>
      </c>
      <c r="E723" s="141" t="n">
        <v>0</v>
      </c>
      <c r="G723" s="19">
        <f>C723*E723</f>
        <v>0</v>
      </c>
      <c r="I723" s="63"/>
      <c r="J723" s="63"/>
    </row>
    <row r="724" spans="2:10" hidden="1" ht="15.95" customHeight="1">
      <c r="B724" s="109"/>
      <c r="I724" s="63"/>
      <c r="J724" s="63"/>
      <extLst>
        <ext uri="smNativeData">
          <pm:rowDef xmlns:pm="smNativeData" id="1637750954" r="724" hidden="1" collapsedDB="0" collapsedOL="0"/>
        </ext>
      </extLst>
    </row>
    <row r="725" spans="2:10" hidden="1" ht="54" customHeight="1">
      <c r="B725" s="40" t="s">
        <v>471</v>
      </c>
      <c r="I725" s="63"/>
      <c r="J725" s="63"/>
      <extLst>
        <ext uri="smNativeData">
          <pm:rowDef xmlns:pm="smNativeData" id="1637750954" r="725" hidden="1" collapsedDB="0" collapsedOL="0"/>
        </ext>
      </extLst>
    </row>
    <row r="726" spans="2:10" hidden="1">
      <c r="B726" s="40" t="s">
        <v>472</v>
      </c>
      <c r="I726" s="63"/>
      <c r="J726" s="63"/>
      <extLst>
        <ext uri="smNativeData">
          <pm:rowDef xmlns:pm="smNativeData" id="1637750954" r="726" hidden="1" collapsedDB="0" collapsedOL="0"/>
        </ext>
      </extLst>
    </row>
    <row r="727" spans="2:10" hidden="1" ht="15.95" customHeight="1">
      <c r="B727" s="108" t="s">
        <v>188</v>
      </c>
      <c r="C727" s="306" t="n">
        <v>0</v>
      </c>
      <c r="E727" s="141" t="n">
        <v>0</v>
      </c>
      <c r="G727" s="19">
        <f>C727*E727</f>
        <v>0</v>
      </c>
      <c r="I727" s="63"/>
      <c r="J727" s="63"/>
      <extLst>
        <ext uri="smNativeData">
          <pm:rowDef xmlns:pm="smNativeData" id="1637750954" r="727" hidden="1" collapsedDB="0" collapsedOL="0"/>
        </ext>
      </extLst>
    </row>
    <row r="728" spans="2:10" hidden="1" ht="12.95" customHeight="1">
      <c r="B728" s="108"/>
      <c r="I728" s="63"/>
      <c r="J728" s="63"/>
      <extLst>
        <ext uri="smNativeData">
          <pm:rowDef xmlns:pm="smNativeData" id="1637750954" r="728" hidden="1" collapsedDB="0" collapsedOL="0"/>
        </ext>
      </extLst>
    </row>
    <row r="729" spans="2:10" hidden="1" ht="90" customHeight="1">
      <c r="B729" s="40" t="s">
        <v>473</v>
      </c>
      <c r="I729" s="63"/>
      <c r="J729" s="63"/>
      <extLst>
        <ext uri="smNativeData">
          <pm:rowDef xmlns:pm="smNativeData" id="1637750954" r="729" hidden="1" collapsedDB="0" collapsedOL="0"/>
        </ext>
      </extLst>
    </row>
    <row r="730" spans="2:10" hidden="1">
      <c r="B730" s="40" t="s">
        <v>310</v>
      </c>
      <c r="I730" s="63"/>
      <c r="J730" s="63"/>
      <extLst>
        <ext uri="smNativeData">
          <pm:rowDef xmlns:pm="smNativeData" id="1637750954" r="730" hidden="1" collapsedDB="0" collapsedOL="0"/>
        </ext>
      </extLst>
    </row>
    <row r="731" spans="2:10" hidden="1">
      <c r="B731" s="18" t="s">
        <v>308</v>
      </c>
      <c r="C731" s="306" t="n">
        <v>0</v>
      </c>
      <c r="E731" s="141" t="n">
        <v>150</v>
      </c>
      <c r="G731" s="19">
        <f>C731*E731</f>
        <v>0</v>
      </c>
      <c r="I731" s="63"/>
      <c r="J731" s="63"/>
      <extLst>
        <ext uri="smNativeData">
          <pm:rowDef xmlns:pm="smNativeData" id="1637750954" r="731" hidden="1" collapsedDB="0" collapsedOL="0"/>
        </ext>
      </extLst>
    </row>
    <row r="732" spans="2:10" hidden="1">
      <c r="B732" s="18"/>
      <c r="I732" s="63"/>
      <c r="J732" s="63"/>
      <extLst>
        <ext uri="smNativeData">
          <pm:rowDef xmlns:pm="smNativeData" id="1637750954" r="732" hidden="1" collapsedDB="0" collapsedOL="0"/>
        </ext>
      </extLst>
    </row>
    <row r="733" spans="2:10" hidden="1" ht="143.65" customHeight="1">
      <c r="B733" s="40" t="s">
        <v>474</v>
      </c>
      <c r="I733" s="63"/>
      <c r="J733" s="63"/>
      <extLst>
        <ext uri="smNativeData">
          <pm:rowDef xmlns:pm="smNativeData" id="1637750954" r="733" hidden="1" collapsedDB="0" collapsedOL="0"/>
        </ext>
      </extLst>
    </row>
    <row r="734" spans="2:10" hidden="1">
      <c r="B734" s="18" t="s">
        <v>68</v>
      </c>
      <c r="C734" s="306" t="n">
        <v>0</v>
      </c>
      <c r="E734" s="141" t="n">
        <v>175</v>
      </c>
      <c r="G734" s="19">
        <f>C734*E734</f>
        <v>0</v>
      </c>
      <c r="I734" s="63"/>
      <c r="J734" s="63"/>
      <extLst>
        <ext uri="smNativeData">
          <pm:rowDef xmlns:pm="smNativeData" id="1637750954" r="734" hidden="1" collapsedDB="0" collapsedOL="0"/>
        </ext>
      </extLst>
    </row>
    <row r="735" spans="2:10" hidden="1">
      <c r="B735" s="18"/>
      <c r="I735" s="63"/>
      <c r="J735" s="63"/>
      <extLst>
        <ext uri="smNativeData">
          <pm:rowDef xmlns:pm="smNativeData" id="1637750954" r="735" hidden="1" collapsedDB="0" collapsedOL="0"/>
        </ext>
      </extLst>
    </row>
    <row r="736" spans="2:10" hidden="1" ht="108.75" customHeight="1">
      <c r="B736" s="40" t="s">
        <v>475</v>
      </c>
      <c r="I736" s="63"/>
      <c r="J736" s="63"/>
      <extLst>
        <ext uri="smNativeData">
          <pm:rowDef xmlns:pm="smNativeData" id="1637750954" r="736" hidden="1" collapsedDB="0" collapsedOL="0"/>
        </ext>
      </extLst>
    </row>
    <row r="737" spans="2:10" hidden="1">
      <c r="B737" s="18" t="s">
        <v>68</v>
      </c>
      <c r="C737" s="306" t="n">
        <v>0</v>
      </c>
      <c r="E737" s="141" t="n">
        <v>175</v>
      </c>
      <c r="G737" s="19">
        <f>C737*E737</f>
        <v>0</v>
      </c>
      <c r="I737" s="63"/>
      <c r="J737" s="63"/>
      <extLst>
        <ext uri="smNativeData">
          <pm:rowDef xmlns:pm="smNativeData" id="1637750954" r="737" hidden="1" collapsedDB="0" collapsedOL="0"/>
        </ext>
      </extLst>
    </row>
    <row r="738" spans="2:10" hidden="1">
      <c r="B738" s="18" t="s">
        <v>476</v>
      </c>
      <c r="C738" s="306" t="n">
        <v>0</v>
      </c>
      <c r="E738" s="141" t="n">
        <v>175</v>
      </c>
      <c r="G738" s="19">
        <f>C738*E738</f>
        <v>0</v>
      </c>
      <c r="I738" s="63"/>
      <c r="J738" s="63"/>
      <extLst>
        <ext uri="smNativeData">
          <pm:rowDef xmlns:pm="smNativeData" id="1637750954" r="738" hidden="1" collapsedDB="0" collapsedOL="0"/>
        </ext>
      </extLst>
    </row>
    <row r="739" spans="2:10" hidden="1">
      <c r="B739" s="18" t="s">
        <v>477</v>
      </c>
      <c r="C739" s="306" t="n">
        <v>0</v>
      </c>
      <c r="E739" s="141" t="n">
        <v>175</v>
      </c>
      <c r="G739" s="19">
        <f>C739*E739</f>
        <v>0</v>
      </c>
      <c r="I739" s="63"/>
      <c r="J739" s="63"/>
      <extLst>
        <ext uri="smNativeData">
          <pm:rowDef xmlns:pm="smNativeData" id="1637750954" r="739" hidden="1" collapsedDB="0" collapsedOL="0"/>
        </ext>
      </extLst>
    </row>
    <row r="740" spans="2:10" hidden="1">
      <c r="B740" s="18"/>
      <c r="I740" s="63"/>
      <c r="J740" s="63"/>
      <extLst>
        <ext uri="smNativeData">
          <pm:rowDef xmlns:pm="smNativeData" id="1637750954" r="740" hidden="1" collapsedDB="0" collapsedOL="0"/>
        </ext>
      </extLst>
    </row>
    <row r="741" spans="2:10" hidden="1" ht="82.50" customHeight="1">
      <c r="B741" s="40" t="s">
        <v>478</v>
      </c>
      <c r="I741" s="63"/>
      <c r="J741" s="63"/>
      <extLst>
        <ext uri="smNativeData">
          <pm:rowDef xmlns:pm="smNativeData" id="1637750954" r="741" hidden="1" collapsedDB="0" collapsedOL="0"/>
        </ext>
      </extLst>
    </row>
    <row r="742" spans="2:10" hidden="1">
      <c r="B742" s="110" t="s">
        <v>479</v>
      </c>
      <c r="C742" s="306" t="n">
        <v>0</v>
      </c>
      <c r="E742" s="141"/>
      <c r="G742" s="19">
        <f>C742*E742</f>
        <v>0</v>
      </c>
      <c r="I742" s="63"/>
      <c r="J742" s="63"/>
      <extLst>
        <ext uri="smNativeData">
          <pm:rowDef xmlns:pm="smNativeData" id="1637750954" r="742" hidden="1" collapsedDB="0" collapsedOL="0"/>
        </ext>
      </extLst>
    </row>
    <row r="743" spans="2:10">
      <c r="B743" s="81"/>
      <c r="I743" s="63"/>
      <c r="J743" s="63"/>
    </row>
    <row r="744" spans="2:10" hidden="1">
      <c r="B744" s="40" t="s">
        <v>480</v>
      </c>
      <c r="I744" s="63"/>
      <c r="J744" s="63"/>
      <extLst>
        <ext uri="smNativeData">
          <pm:rowDef xmlns:pm="smNativeData" id="1637750954" r="744" hidden="1" collapsedDB="0" collapsedOL="0"/>
        </ext>
      </extLst>
    </row>
    <row r="745" spans="2:10" hidden="1">
      <c r="B745" s="54" t="s">
        <v>481</v>
      </c>
      <c r="I745" s="63"/>
      <c r="J745" s="63"/>
      <extLst>
        <ext uri="smNativeData">
          <pm:rowDef xmlns:pm="smNativeData" id="1637750954" r="745" hidden="1" collapsedDB="0" collapsedOL="0"/>
        </ext>
      </extLst>
    </row>
    <row r="746" spans="2:10" hidden="1">
      <c r="B746" s="18" t="s">
        <v>482</v>
      </c>
      <c r="C746" s="306" t="n">
        <v>0</v>
      </c>
      <c r="E746" s="141" t="n">
        <v>0</v>
      </c>
      <c r="G746" s="39">
        <f>C746*E746</f>
        <v>0</v>
      </c>
      <c r="I746" s="63"/>
      <c r="J746" s="63"/>
      <extLst>
        <ext uri="smNativeData">
          <pm:rowDef xmlns:pm="smNativeData" id="1637750954" r="746" hidden="1" collapsedDB="0" collapsedOL="0"/>
        </ext>
      </extLst>
    </row>
    <row r="747" spans="2:10" hidden="1">
      <c r="B747" s="81"/>
      <c r="I747" s="63"/>
      <c r="J747" s="63"/>
      <extLst>
        <ext uri="smNativeData">
          <pm:rowDef xmlns:pm="smNativeData" id="1637750954" r="747" hidden="1" collapsedDB="0" collapsedOL="0"/>
        </ext>
      </extLst>
    </row>
    <row r="748" spans="2:10" hidden="1">
      <c r="B748" s="6" t="s">
        <v>483</v>
      </c>
      <c r="I748" s="63"/>
      <c r="J748" s="63"/>
      <extLst>
        <ext uri="smNativeData">
          <pm:rowDef xmlns:pm="smNativeData" id="1637750954" r="748" hidden="1" collapsedDB="0" collapsedOL="0"/>
        </ext>
      </extLst>
    </row>
    <row r="749" spans="2:10" hidden="1">
      <c r="B749" s="6" t="s">
        <v>484</v>
      </c>
      <c r="I749" s="63"/>
      <c r="J749" s="63"/>
      <extLst>
        <ext uri="smNativeData">
          <pm:rowDef xmlns:pm="smNativeData" id="1637750954" r="749" hidden="1" collapsedDB="0" collapsedOL="0"/>
        </ext>
      </extLst>
    </row>
    <row r="750" spans="2:10" hidden="1">
      <c r="B750" s="6" t="s">
        <v>285</v>
      </c>
      <c r="I750" s="63"/>
      <c r="J750" s="63"/>
      <extLst>
        <ext uri="smNativeData">
          <pm:rowDef xmlns:pm="smNativeData" id="1637750954" r="750" hidden="1" collapsedDB="0" collapsedOL="0"/>
        </ext>
      </extLst>
    </row>
    <row r="751" spans="2:10" hidden="1">
      <c r="B751" s="6" t="s">
        <v>286</v>
      </c>
      <c r="I751" s="63"/>
      <c r="J751" s="63"/>
      <extLst>
        <ext uri="smNativeData">
          <pm:rowDef xmlns:pm="smNativeData" id="1637750954" r="751" hidden="1" collapsedDB="0" collapsedOL="0"/>
        </ext>
      </extLst>
    </row>
    <row r="752" spans="2:10" hidden="1">
      <c r="B752" s="6" t="s">
        <v>287</v>
      </c>
      <c r="I752" s="63"/>
      <c r="J752" s="63"/>
      <extLst>
        <ext uri="smNativeData">
          <pm:rowDef xmlns:pm="smNativeData" id="1637750954" r="752" hidden="1" collapsedDB="0" collapsedOL="0"/>
        </ext>
      </extLst>
    </row>
    <row r="753" spans="2:10" hidden="1">
      <c r="B753" s="6" t="s">
        <v>288</v>
      </c>
      <c r="I753" s="63"/>
      <c r="J753" s="63"/>
      <extLst>
        <ext uri="smNativeData">
          <pm:rowDef xmlns:pm="smNativeData" id="1637750954" r="753" hidden="1" collapsedDB="0" collapsedOL="0"/>
        </ext>
      </extLst>
    </row>
    <row r="754" spans="2:10" hidden="1">
      <c r="B754" s="6" t="s">
        <v>289</v>
      </c>
      <c r="I754" s="63"/>
      <c r="J754" s="63"/>
      <extLst>
        <ext uri="smNativeData">
          <pm:rowDef xmlns:pm="smNativeData" id="1637750954" r="754" hidden="1" collapsedDB="0" collapsedOL="0"/>
        </ext>
      </extLst>
    </row>
    <row r="755" spans="2:10" hidden="1">
      <c r="B755" s="6" t="s">
        <v>290</v>
      </c>
      <c r="I755" s="63"/>
      <c r="J755" s="63"/>
      <extLst>
        <ext uri="smNativeData">
          <pm:rowDef xmlns:pm="smNativeData" id="1637750954" r="755" hidden="1" collapsedDB="0" collapsedOL="0"/>
        </ext>
      </extLst>
    </row>
    <row r="756" spans="2:10" hidden="1">
      <c r="B756" s="6" t="s">
        <v>291</v>
      </c>
      <c r="I756" s="63"/>
      <c r="J756" s="63"/>
      <extLst>
        <ext uri="smNativeData">
          <pm:rowDef xmlns:pm="smNativeData" id="1637750954" r="756" hidden="1" collapsedDB="0" collapsedOL="0"/>
        </ext>
      </extLst>
    </row>
    <row r="757" spans="2:10" hidden="1">
      <c r="B757" s="6" t="s">
        <v>292</v>
      </c>
      <c r="I757" s="63"/>
      <c r="J757" s="63"/>
      <extLst>
        <ext uri="smNativeData">
          <pm:rowDef xmlns:pm="smNativeData" id="1637750954" r="757" hidden="1" collapsedDB="0" collapsedOL="0"/>
        </ext>
      </extLst>
    </row>
    <row r="758" spans="2:10" hidden="1">
      <c r="B758" s="6" t="s">
        <v>485</v>
      </c>
      <c r="C758" s="303"/>
      <c r="D758" s="332">
        <f>1*10</f>
        <v>10</v>
      </c>
      <c r="E758" s="141" t="n">
        <v>0</v>
      </c>
      <c r="G758" s="19">
        <f>D758*E758</f>
        <v>0</v>
      </c>
      <c r="I758" s="63"/>
      <c r="J758" s="63"/>
      <extLst>
        <ext uri="smNativeData">
          <pm:rowDef xmlns:pm="smNativeData" id="1637750954" r="758" hidden="1" collapsedDB="0" collapsedOL="0"/>
        </ext>
      </extLst>
    </row>
    <row r="759" spans="2:10" hidden="1">
      <c r="B759" s="6" t="s">
        <v>486</v>
      </c>
      <c r="C759" s="303"/>
      <c r="D759" s="332">
        <f>1*30</f>
        <v>30</v>
      </c>
      <c r="E759" s="141" t="n">
        <v>0</v>
      </c>
      <c r="G759" s="19">
        <f>D759*E759</f>
        <v>0</v>
      </c>
      <c r="I759" s="63"/>
      <c r="J759" s="63"/>
      <extLst>
        <ext uri="smNativeData">
          <pm:rowDef xmlns:pm="smNativeData" id="1637750954" r="759" hidden="1" collapsedDB="0" collapsedOL="0"/>
        </ext>
      </extLst>
    </row>
    <row r="760" spans="2:10" hidden="1">
      <c r="B760" s="6" t="s">
        <v>487</v>
      </c>
      <c r="C760" s="303"/>
      <c r="D760" s="332">
        <f>1*10</f>
        <v>10</v>
      </c>
      <c r="E760" s="141" t="n">
        <v>0</v>
      </c>
      <c r="G760" s="19">
        <f>D760*E760</f>
        <v>0</v>
      </c>
      <c r="I760" s="63"/>
      <c r="J760" s="63"/>
      <extLst>
        <ext uri="smNativeData">
          <pm:rowDef xmlns:pm="smNativeData" id="1637750954" r="760" hidden="1" collapsedDB="0" collapsedOL="0"/>
        </ext>
      </extLst>
    </row>
    <row r="761" spans="2:10" hidden="1">
      <c r="B761" s="6" t="s">
        <v>488</v>
      </c>
      <c r="C761" s="303"/>
      <c r="D761" s="332">
        <f>1*15</f>
        <v>15</v>
      </c>
      <c r="E761" s="141" t="n">
        <v>0</v>
      </c>
      <c r="G761" s="19">
        <f>D761*E761</f>
        <v>0</v>
      </c>
      <c r="I761" s="63"/>
      <c r="J761" s="63"/>
      <extLst>
        <ext uri="smNativeData">
          <pm:rowDef xmlns:pm="smNativeData" id="1637750954" r="761" hidden="1" collapsedDB="0" collapsedOL="0"/>
        </ext>
      </extLst>
    </row>
    <row r="762" spans="2:10" hidden="1">
      <c r="B762" s="6" t="s">
        <v>297</v>
      </c>
      <c r="C762" s="303"/>
      <c r="D762" s="332">
        <f>1*100</f>
        <v>100</v>
      </c>
      <c r="E762" s="141" t="n">
        <v>0</v>
      </c>
      <c r="G762" s="19">
        <f>D762*E762</f>
        <v>0</v>
      </c>
      <c r="I762" s="63"/>
      <c r="J762" s="63"/>
      <extLst>
        <ext uri="smNativeData">
          <pm:rowDef xmlns:pm="smNativeData" id="1637750954" r="762" hidden="1" collapsedDB="0" collapsedOL="0"/>
        </ext>
      </extLst>
    </row>
    <row r="763" spans="2:10" hidden="1">
      <c r="B763" s="6" t="s">
        <v>298</v>
      </c>
      <c r="C763" s="303"/>
      <c r="D763" s="332">
        <f>1*30</f>
        <v>30</v>
      </c>
      <c r="E763" s="141" t="n">
        <v>0</v>
      </c>
      <c r="G763" s="19">
        <f>D763*E763</f>
        <v>0</v>
      </c>
      <c r="I763" s="63"/>
      <c r="J763" s="63"/>
      <extLst>
        <ext uri="smNativeData">
          <pm:rowDef xmlns:pm="smNativeData" id="1637750954" r="763" hidden="1" collapsedDB="0" collapsedOL="0"/>
        </ext>
      </extLst>
    </row>
    <row r="764" spans="2:10" hidden="1">
      <c r="B764" s="81"/>
      <c r="I764" s="63"/>
      <c r="J764" s="63"/>
      <extLst>
        <ext uri="smNativeData">
          <pm:rowDef xmlns:pm="smNativeData" id="1637750954" r="764" hidden="1" collapsedDB="0" collapsedOL="0"/>
        </ext>
      </extLst>
    </row>
    <row r="765" spans="2:10" hidden="1">
      <c r="B765" s="81"/>
      <c r="I765" s="63"/>
      <c r="J765" s="63"/>
      <extLst>
        <ext uri="smNativeData">
          <pm:rowDef xmlns:pm="smNativeData" id="1637750954" r="765" hidden="1" collapsedDB="0" collapsedOL="0"/>
        </ext>
      </extLst>
    </row>
    <row r="766" spans="2:10" s="106" customFormat="1" hidden="1">
      <c r="B766" s="111" t="s">
        <v>489</v>
      </c>
      <c r="C766" s="308"/>
      <c r="D766" s="309"/>
      <c r="E766" s="160"/>
      <c r="F766" s="53"/>
      <c r="G766" s="170"/>
      <c r="I766" s="107"/>
      <c r="J766" s="107"/>
      <extLst>
        <ext uri="smNativeData">
          <pm:rowDef xmlns:pm="smNativeData" id="1637750954" r="766" hidden="1" collapsedDB="0" collapsedOL="0"/>
        </ext>
      </extLst>
    </row>
    <row r="767" spans="2:10" hidden="1">
      <c r="B767" s="112" t="s">
        <v>490</v>
      </c>
      <c r="D767" s="333"/>
      <c r="E767" s="113"/>
      <c r="F767" s="31"/>
      <c r="I767" s="63"/>
      <c r="J767" s="63"/>
      <extLst>
        <ext uri="smNativeData">
          <pm:rowDef xmlns:pm="smNativeData" id="1637750954" r="767" hidden="1" collapsedDB="0" collapsedOL="0"/>
        </ext>
      </extLst>
    </row>
    <row r="768" spans="2:10" hidden="1">
      <c r="B768" s="112" t="s">
        <v>491</v>
      </c>
      <c r="D768" s="333"/>
      <c r="E768" s="113"/>
      <c r="F768" s="31"/>
      <c r="I768" s="63"/>
      <c r="J768" s="63"/>
      <extLst>
        <ext uri="smNativeData">
          <pm:rowDef xmlns:pm="smNativeData" id="1637750954" r="768" hidden="1" collapsedDB="0" collapsedOL="0"/>
        </ext>
      </extLst>
    </row>
    <row r="769" spans="2:10" hidden="1" ht="180.75" customHeight="1">
      <c r="B769" s="54" t="s">
        <v>492</v>
      </c>
      <c r="D769" s="333"/>
      <c r="E769" s="113"/>
      <c r="F769" s="31"/>
      <c r="I769" s="63"/>
      <c r="J769" s="63"/>
      <extLst>
        <ext uri="smNativeData">
          <pm:rowDef xmlns:pm="smNativeData" id="1637750954" r="769" hidden="1" collapsedDB="0" collapsedOL="0"/>
        </ext>
      </extLst>
    </row>
    <row r="770" spans="2:10" hidden="1">
      <c r="B770" s="114" t="s">
        <v>493</v>
      </c>
      <c r="D770" s="333"/>
      <c r="E770" s="113"/>
      <c r="F770" s="31"/>
      <c r="I770" s="63"/>
      <c r="J770" s="63"/>
      <extLst>
        <ext uri="smNativeData">
          <pm:rowDef xmlns:pm="smNativeData" id="1637750954" r="770" hidden="1" collapsedDB="0" collapsedOL="0"/>
        </ext>
      </extLst>
    </row>
    <row r="771" spans="2:10" hidden="1" ht="66.20" customHeight="1">
      <c r="B771" s="54" t="s">
        <v>494</v>
      </c>
      <c r="C771" s="333" t="n">
        <v>0</v>
      </c>
      <c r="D771" s="50"/>
      <c r="E771" s="115" t="n">
        <v>0</v>
      </c>
      <c r="F771" s="4"/>
      <c r="G771" s="19">
        <f>C771*E771</f>
        <v>0</v>
      </c>
      <c r="H771" s="31">
        <f>C771*E771</f>
        <v>0</v>
      </c>
      <c r="I771" s="63"/>
      <c r="J771" s="63"/>
      <extLst>
        <ext uri="smNativeData">
          <pm:rowDef xmlns:pm="smNativeData" id="1637750954" r="771" hidden="1" collapsedDB="0" collapsedOL="0"/>
        </ext>
      </extLst>
    </row>
    <row r="772" spans="2:10" hidden="1">
      <c r="B772" s="114"/>
      <c r="C772" s="333"/>
      <c r="D772" s="50"/>
      <c r="E772" s="113"/>
      <c r="F772" s="4"/>
      <c r="H772" s="31"/>
      <c r="I772" s="63"/>
      <c r="J772" s="63"/>
      <extLst>
        <ext uri="smNativeData">
          <pm:rowDef xmlns:pm="smNativeData" id="1637750954" r="772" hidden="1" collapsedDB="0" collapsedOL="0"/>
        </ext>
      </extLst>
    </row>
    <row r="773" spans="2:10" hidden="1">
      <c r="B773" s="111" t="s">
        <v>495</v>
      </c>
      <c r="I773" s="63"/>
      <c r="J773" s="63"/>
      <extLst>
        <ext uri="smNativeData">
          <pm:rowDef xmlns:pm="smNativeData" id="1637750954" r="773" hidden="1" collapsedDB="0" collapsedOL="0"/>
        </ext>
      </extLst>
    </row>
    <row r="774" spans="2:10" hidden="1">
      <c r="B774" s="40" t="s">
        <v>496</v>
      </c>
      <c r="I774" s="63"/>
      <c r="J774" s="63"/>
      <extLst>
        <ext uri="smNativeData">
          <pm:rowDef xmlns:pm="smNativeData" id="1637750954" r="774" hidden="1" collapsedDB="0" collapsedOL="0"/>
        </ext>
      </extLst>
    </row>
    <row r="775" spans="2:10" hidden="1">
      <c r="B775" s="54" t="s">
        <v>497</v>
      </c>
      <c r="I775" s="63"/>
      <c r="J775" s="63"/>
      <extLst>
        <ext uri="smNativeData">
          <pm:rowDef xmlns:pm="smNativeData" id="1637750954" r="775" hidden="1" collapsedDB="0" collapsedOL="0"/>
        </ext>
      </extLst>
    </row>
    <row r="776" spans="2:10" hidden="1">
      <c r="B776" s="18" t="s">
        <v>498</v>
      </c>
      <c r="C776" s="306" t="n">
        <v>0</v>
      </c>
      <c r="E776" s="141" t="n">
        <v>0</v>
      </c>
      <c r="G776" s="39">
        <f>C776*E776</f>
        <v>0</v>
      </c>
      <c r="I776" s="63"/>
      <c r="J776" s="63"/>
      <extLst>
        <ext uri="smNativeData">
          <pm:rowDef xmlns:pm="smNativeData" id="1637750954" r="776" hidden="1" collapsedDB="0" collapsedOL="0"/>
        </ext>
      </extLst>
    </row>
    <row r="777" spans="2:10" hidden="1">
      <c r="B777" s="18"/>
      <c r="G777" s="116"/>
      <c r="I777" s="63"/>
      <c r="J777" s="63"/>
      <extLst>
        <ext uri="smNativeData">
          <pm:rowDef xmlns:pm="smNativeData" id="1637750954" r="777" hidden="1" collapsedDB="0" collapsedOL="0"/>
        </ext>
      </extLst>
    </row>
    <row r="778" spans="2:10" hidden="1">
      <c r="B778" s="111" t="s">
        <v>495</v>
      </c>
      <c r="I778" s="63"/>
      <c r="J778" s="63"/>
      <extLst>
        <ext uri="smNativeData">
          <pm:rowDef xmlns:pm="smNativeData" id="1637750954" r="778" hidden="1" collapsedDB="0" collapsedOL="0"/>
        </ext>
      </extLst>
    </row>
    <row r="779" spans="2:10" hidden="1">
      <c r="B779" s="6" t="s">
        <v>499</v>
      </c>
      <c r="I779" s="63"/>
      <c r="J779" s="63"/>
      <extLst>
        <ext uri="smNativeData">
          <pm:rowDef xmlns:pm="smNativeData" id="1637750954" r="779" hidden="1" collapsedDB="0" collapsedOL="0"/>
        </ext>
      </extLst>
    </row>
    <row r="780" spans="2:10" hidden="1">
      <c r="B780" s="6" t="s">
        <v>284</v>
      </c>
      <c r="I780" s="63"/>
      <c r="J780" s="63"/>
      <extLst>
        <ext uri="smNativeData">
          <pm:rowDef xmlns:pm="smNativeData" id="1637750954" r="780" hidden="1" collapsedDB="0" collapsedOL="0"/>
        </ext>
      </extLst>
    </row>
    <row r="781" spans="2:10" hidden="1">
      <c r="B781" s="6" t="s">
        <v>285</v>
      </c>
      <c r="I781" s="63"/>
      <c r="J781" s="63"/>
      <extLst>
        <ext uri="smNativeData">
          <pm:rowDef xmlns:pm="smNativeData" id="1637750954" r="781" hidden="1" collapsedDB="0" collapsedOL="0"/>
        </ext>
      </extLst>
    </row>
    <row r="782" spans="2:10" hidden="1">
      <c r="B782" s="6" t="s">
        <v>286</v>
      </c>
      <c r="I782" s="63"/>
      <c r="J782" s="63"/>
      <extLst>
        <ext uri="smNativeData">
          <pm:rowDef xmlns:pm="smNativeData" id="1637750954" r="782" hidden="1" collapsedDB="0" collapsedOL="0"/>
        </ext>
      </extLst>
    </row>
    <row r="783" spans="2:10" hidden="1">
      <c r="B783" s="6" t="s">
        <v>287</v>
      </c>
      <c r="I783" s="63"/>
      <c r="J783" s="63"/>
      <extLst>
        <ext uri="smNativeData">
          <pm:rowDef xmlns:pm="smNativeData" id="1637750954" r="783" hidden="1" collapsedDB="0" collapsedOL="0"/>
        </ext>
      </extLst>
    </row>
    <row r="784" spans="2:10" hidden="1">
      <c r="B784" s="6" t="s">
        <v>288</v>
      </c>
      <c r="I784" s="63"/>
      <c r="J784" s="63"/>
      <extLst>
        <ext uri="smNativeData">
          <pm:rowDef xmlns:pm="smNativeData" id="1637750954" r="784" hidden="1" collapsedDB="0" collapsedOL="0"/>
        </ext>
      </extLst>
    </row>
    <row r="785" spans="2:10" hidden="1">
      <c r="B785" s="6" t="s">
        <v>289</v>
      </c>
      <c r="I785" s="63"/>
      <c r="J785" s="63"/>
      <extLst>
        <ext uri="smNativeData">
          <pm:rowDef xmlns:pm="smNativeData" id="1637750954" r="785" hidden="1" collapsedDB="0" collapsedOL="0"/>
        </ext>
      </extLst>
    </row>
    <row r="786" spans="2:10" hidden="1">
      <c r="B786" s="6" t="s">
        <v>290</v>
      </c>
      <c r="I786" s="63"/>
      <c r="J786" s="63"/>
      <extLst>
        <ext uri="smNativeData">
          <pm:rowDef xmlns:pm="smNativeData" id="1637750954" r="786" hidden="1" collapsedDB="0" collapsedOL="0"/>
        </ext>
      </extLst>
    </row>
    <row r="787" spans="2:10" hidden="1">
      <c r="B787" s="6" t="s">
        <v>291</v>
      </c>
      <c r="I787" s="63"/>
      <c r="J787" s="63"/>
      <extLst>
        <ext uri="smNativeData">
          <pm:rowDef xmlns:pm="smNativeData" id="1637750954" r="787" hidden="1" collapsedDB="0" collapsedOL="0"/>
        </ext>
      </extLst>
    </row>
    <row r="788" spans="2:10" hidden="1">
      <c r="B788" s="6" t="s">
        <v>292</v>
      </c>
      <c r="I788" s="63"/>
      <c r="J788" s="63"/>
      <extLst>
        <ext uri="smNativeData">
          <pm:rowDef xmlns:pm="smNativeData" id="1637750954" r="788" hidden="1" collapsedDB="0" collapsedOL="0"/>
        </ext>
      </extLst>
    </row>
    <row r="789" spans="2:10" hidden="1">
      <c r="B789" s="6" t="s">
        <v>485</v>
      </c>
      <c r="C789" s="303"/>
      <c r="D789" s="332">
        <f>2*10</f>
        <v>20</v>
      </c>
      <c r="E789" s="141" t="n">
        <v>0</v>
      </c>
      <c r="G789" s="19">
        <f>D789*E789</f>
        <v>0</v>
      </c>
      <c r="I789" s="63"/>
      <c r="J789" s="63"/>
      <extLst>
        <ext uri="smNativeData">
          <pm:rowDef xmlns:pm="smNativeData" id="1637750954" r="789" hidden="1" collapsedDB="0" collapsedOL="0"/>
        </ext>
      </extLst>
    </row>
    <row r="790" spans="2:10" hidden="1">
      <c r="B790" s="6" t="s">
        <v>486</v>
      </c>
      <c r="C790" s="303"/>
      <c r="D790" s="332">
        <f>2*30</f>
        <v>60</v>
      </c>
      <c r="E790" s="141" t="n">
        <v>0</v>
      </c>
      <c r="G790" s="19">
        <f>D790*E790</f>
        <v>0</v>
      </c>
      <c r="I790" s="63"/>
      <c r="J790" s="63"/>
      <extLst>
        <ext uri="smNativeData">
          <pm:rowDef xmlns:pm="smNativeData" id="1637750954" r="790" hidden="1" collapsedDB="0" collapsedOL="0"/>
        </ext>
      </extLst>
    </row>
    <row r="791" spans="2:10" hidden="1">
      <c r="B791" s="6" t="s">
        <v>487</v>
      </c>
      <c r="C791" s="303"/>
      <c r="D791" s="332">
        <f>2*10</f>
        <v>20</v>
      </c>
      <c r="E791" s="141" t="n">
        <v>0</v>
      </c>
      <c r="G791" s="19">
        <f>D791*E791</f>
        <v>0</v>
      </c>
      <c r="I791" s="63"/>
      <c r="J791" s="63"/>
      <extLst>
        <ext uri="smNativeData">
          <pm:rowDef xmlns:pm="smNativeData" id="1637750954" r="791" hidden="1" collapsedDB="0" collapsedOL="0"/>
        </ext>
      </extLst>
    </row>
    <row r="792" spans="2:10" hidden="1">
      <c r="B792" s="6" t="s">
        <v>488</v>
      </c>
      <c r="C792" s="303"/>
      <c r="D792" s="332">
        <f>2*15</f>
        <v>30</v>
      </c>
      <c r="E792" s="141" t="n">
        <v>0</v>
      </c>
      <c r="G792" s="19">
        <f>D792*E792</f>
        <v>0</v>
      </c>
      <c r="I792" s="63"/>
      <c r="J792" s="63"/>
      <extLst>
        <ext uri="smNativeData">
          <pm:rowDef xmlns:pm="smNativeData" id="1637750954" r="792" hidden="1" collapsedDB="0" collapsedOL="0"/>
        </ext>
      </extLst>
    </row>
    <row r="793" spans="2:10" hidden="1">
      <c r="B793" s="6" t="s">
        <v>297</v>
      </c>
      <c r="C793" s="303"/>
      <c r="D793" s="332">
        <f>2*100</f>
        <v>200</v>
      </c>
      <c r="E793" s="141" t="n">
        <v>0</v>
      </c>
      <c r="G793" s="19">
        <f>D793*E793</f>
        <v>0</v>
      </c>
      <c r="I793" s="63"/>
      <c r="J793" s="63"/>
      <extLst>
        <ext uri="smNativeData">
          <pm:rowDef xmlns:pm="smNativeData" id="1637750954" r="793" hidden="1" collapsedDB="0" collapsedOL="0"/>
        </ext>
      </extLst>
    </row>
    <row r="794" spans="2:10" hidden="1">
      <c r="B794" s="6" t="s">
        <v>298</v>
      </c>
      <c r="C794" s="303"/>
      <c r="D794" s="332">
        <f>2*30</f>
        <v>60</v>
      </c>
      <c r="E794" s="141" t="n">
        <v>0</v>
      </c>
      <c r="G794" s="19">
        <f>D794*E794</f>
        <v>0</v>
      </c>
      <c r="I794" s="63"/>
      <c r="J794" s="63"/>
      <extLst>
        <ext uri="smNativeData">
          <pm:rowDef xmlns:pm="smNativeData" id="1637750954" r="794" hidden="1" collapsedDB="0" collapsedOL="0"/>
        </ext>
      </extLst>
    </row>
    <row r="795" spans="2:10" hidden="1">
      <c r="B795" s="81"/>
      <c r="I795" s="63"/>
      <c r="J795" s="63"/>
      <extLst>
        <ext uri="smNativeData">
          <pm:rowDef xmlns:pm="smNativeData" id="1637750954" r="795" hidden="1" collapsedDB="0" collapsedOL="0"/>
        </ext>
      </extLst>
    </row>
    <row r="796" spans="2:10" hidden="1">
      <c r="B796" s="18"/>
      <c r="I796" s="63"/>
      <c r="J796" s="63"/>
      <extLst>
        <ext uri="smNativeData">
          <pm:rowDef xmlns:pm="smNativeData" id="1637750954" r="796" hidden="1" collapsedDB="0" collapsedOL="0"/>
        </ext>
      </extLst>
    </row>
    <row r="797" spans="2:10">
      <c r="B797" s="24" t="s">
        <v>467</v>
      </c>
      <c r="C797" s="314"/>
      <c r="D797" s="315"/>
      <c r="E797" s="26" t="s">
        <v>94</v>
      </c>
      <c r="F797" s="27"/>
      <c r="G797" s="171">
        <f>SUM(G715:G796)</f>
        <v>0</v>
      </c>
      <c r="I797" s="63"/>
      <c r="J797" s="86"/>
    </row>
    <row r="798" spans="2:10">
      <c r="I798" s="63"/>
      <c r="J798" s="86"/>
    </row>
    <row r="799" spans="2:10">
      <c r="B799" s="10" t="s">
        <v>313</v>
      </c>
      <c r="I799" s="63"/>
      <c r="J799" s="86"/>
    </row>
    <row r="800" spans="2:10">
      <c r="I800" s="63"/>
      <c r="J800" s="63"/>
    </row>
    <row r="801" spans="2:10">
      <c r="B801" s="40" t="s">
        <v>500</v>
      </c>
      <c r="I801" s="63"/>
      <c r="J801" s="63"/>
    </row>
    <row r="802" spans="2:10">
      <c r="B802" s="18" t="s">
        <v>188</v>
      </c>
      <c r="C802" s="306" t="n">
        <v>1</v>
      </c>
      <c r="D802" s="306"/>
      <c r="E802" s="141" t="n">
        <v>0</v>
      </c>
      <c r="G802" s="19">
        <f>C802*E802</f>
        <v>0</v>
      </c>
      <c r="I802" s="63"/>
      <c r="J802" s="63"/>
    </row>
    <row r="803" spans="2:10">
      <c r="I803" s="63"/>
      <c r="J803" s="63"/>
    </row>
    <row r="804" spans="2:10">
      <c r="B804" s="24" t="s">
        <v>313</v>
      </c>
      <c r="C804" s="314"/>
      <c r="D804" s="315"/>
      <c r="E804" s="26" t="s">
        <v>94</v>
      </c>
      <c r="F804" s="27"/>
      <c r="G804" s="171">
        <f>SUM(G802:G803)</f>
        <v>0</v>
      </c>
      <c r="I804" s="63"/>
      <c r="J804" s="86"/>
    </row>
    <row r="805" spans="2:10" ht="14.45" customHeight="1">
      <c r="I805" s="63"/>
      <c r="J805" s="86"/>
    </row>
    <row r="806" spans="2:10">
      <c r="B806" s="41" t="s">
        <v>326</v>
      </c>
      <c r="I806" s="63"/>
      <c r="J806" s="86"/>
    </row>
    <row r="807" spans="2:10" ht="11.25" customHeight="1">
      <c r="B807" s="33"/>
      <c r="I807" s="63"/>
      <c r="J807" s="86"/>
    </row>
    <row r="808" spans="2:10" hidden="1">
      <c r="B808" s="6" t="s">
        <v>501</v>
      </c>
      <c r="I808" s="63"/>
      <c r="J808" s="86"/>
      <extLst>
        <ext uri="smNativeData">
          <pm:rowDef xmlns:pm="smNativeData" id="1637750954" r="808" hidden="1" collapsedDB="0" collapsedOL="0"/>
        </ext>
      </extLst>
    </row>
    <row r="809" spans="2:10" hidden="1">
      <c r="B809" s="6" t="s">
        <v>337</v>
      </c>
      <c r="I809" s="63"/>
      <c r="J809" s="86"/>
      <extLst>
        <ext uri="smNativeData">
          <pm:rowDef xmlns:pm="smNativeData" id="1637750954" r="809" hidden="1" collapsedDB="0" collapsedOL="0"/>
        </ext>
      </extLst>
    </row>
    <row r="810" spans="2:10" hidden="1">
      <c r="B810" s="6" t="s">
        <v>338</v>
      </c>
      <c r="I810" s="63"/>
      <c r="J810" s="86"/>
      <extLst>
        <ext uri="smNativeData">
          <pm:rowDef xmlns:pm="smNativeData" id="1637750954" r="810" hidden="1" collapsedDB="0" collapsedOL="0"/>
        </ext>
      </extLst>
    </row>
    <row r="811" spans="2:10" hidden="1">
      <c r="B811" s="6" t="s">
        <v>339</v>
      </c>
      <c r="I811" s="63"/>
      <c r="J811" s="86"/>
      <extLst>
        <ext uri="smNativeData">
          <pm:rowDef xmlns:pm="smNativeData" id="1637750954" r="811" hidden="1" collapsedDB="0" collapsedOL="0"/>
        </ext>
      </extLst>
    </row>
    <row r="812" spans="2:10" hidden="1">
      <c r="B812" s="6" t="s">
        <v>340</v>
      </c>
      <c r="I812" s="63"/>
      <c r="J812" s="86"/>
      <extLst>
        <ext uri="smNativeData">
          <pm:rowDef xmlns:pm="smNativeData" id="1637750954" r="812" hidden="1" collapsedDB="0" collapsedOL="0"/>
        </ext>
      </extLst>
    </row>
    <row r="813" spans="2:10" hidden="1">
      <c r="B813" s="6" t="s">
        <v>341</v>
      </c>
      <c r="I813" s="63"/>
      <c r="J813" s="86"/>
      <extLst>
        <ext uri="smNativeData">
          <pm:rowDef xmlns:pm="smNativeData" id="1637750954" r="813" hidden="1" collapsedDB="0" collapsedOL="0"/>
        </ext>
      </extLst>
    </row>
    <row r="814" spans="2:10" hidden="1">
      <c r="B814" s="18" t="s">
        <v>78</v>
      </c>
      <c r="C814" s="306" t="n">
        <v>0</v>
      </c>
      <c r="D814" s="306"/>
      <c r="E814" s="141" t="n">
        <v>25</v>
      </c>
      <c r="G814" s="19">
        <f>C814*E814</f>
        <v>0</v>
      </c>
      <c r="I814" s="63"/>
      <c r="J814" s="86"/>
      <extLst>
        <ext uri="smNativeData">
          <pm:rowDef xmlns:pm="smNativeData" id="1637750954" r="814" hidden="1" collapsedDB="0" collapsedOL="0"/>
        </ext>
      </extLst>
    </row>
    <row r="815" spans="2:10" hidden="1">
      <c r="B815" s="33"/>
      <c r="I815" s="63"/>
      <c r="J815" s="86"/>
      <extLst>
        <ext uri="smNativeData">
          <pm:rowDef xmlns:pm="smNativeData" id="1637750954" r="815" hidden="1" collapsedDB="0" collapsedOL="0"/>
        </ext>
      </extLst>
    </row>
    <row r="816" spans="2:10">
      <c r="B816" s="52" t="s">
        <v>502</v>
      </c>
      <c r="I816" s="63"/>
      <c r="J816" s="86"/>
    </row>
    <row r="817" spans="2:10">
      <c r="B817" s="52"/>
      <c r="I817" s="63"/>
      <c r="J817" s="86"/>
    </row>
    <row r="818" spans="2:10" ht="63.75" customHeight="1">
      <c r="B818" s="52" t="s">
        <v>343</v>
      </c>
      <c r="I818" s="63"/>
      <c r="J818" s="86"/>
    </row>
    <row r="819" spans="2:10">
      <c r="B819" s="52" t="s">
        <v>344</v>
      </c>
      <c r="I819" s="63"/>
      <c r="J819" s="86"/>
    </row>
    <row r="820" spans="2:10">
      <c r="B820" s="52" t="s">
        <v>345</v>
      </c>
      <c r="I820" s="63"/>
      <c r="J820" s="86"/>
    </row>
    <row r="821" spans="2:10">
      <c r="B821" s="18" t="s">
        <v>78</v>
      </c>
      <c r="C821" s="306" t="n">
        <v>3</v>
      </c>
      <c r="D821" s="306"/>
      <c r="E821" s="141" t="n">
        <v>0</v>
      </c>
      <c r="G821" s="19">
        <f>C821*E821</f>
        <v>0</v>
      </c>
      <c r="I821" s="63"/>
      <c r="J821" s="86"/>
    </row>
    <row r="822" spans="2:10">
      <c r="B822" s="33"/>
      <c r="I822" s="63"/>
      <c r="J822" s="86"/>
    </row>
    <row r="823" spans="2:10">
      <c r="B823" s="52" t="s">
        <v>503</v>
      </c>
      <c r="I823" s="63"/>
      <c r="J823" s="86"/>
    </row>
    <row r="824" spans="2:10">
      <c r="B824" s="52" t="s">
        <v>347</v>
      </c>
      <c r="I824" s="63"/>
      <c r="J824" s="86"/>
    </row>
    <row r="825" spans="2:10">
      <c r="B825" s="52" t="s">
        <v>348</v>
      </c>
      <c r="I825" s="63"/>
      <c r="J825" s="86"/>
    </row>
    <row r="826" spans="2:10">
      <c r="B826" s="52" t="s">
        <v>349</v>
      </c>
      <c r="I826" s="63"/>
      <c r="J826" s="86"/>
    </row>
    <row r="827" spans="2:10">
      <c r="B827" s="18" t="s">
        <v>78</v>
      </c>
      <c r="C827" s="306" t="n">
        <v>3</v>
      </c>
      <c r="D827" s="306"/>
      <c r="E827" s="141" t="n">
        <v>0</v>
      </c>
      <c r="G827" s="19">
        <f>C827*E827</f>
        <v>0</v>
      </c>
      <c r="I827" s="63"/>
      <c r="J827" s="86"/>
    </row>
    <row r="828" spans="2:10" ht="10.50" customHeight="1">
      <c r="B828" s="33"/>
      <c r="I828" s="63"/>
      <c r="J828" s="86"/>
    </row>
    <row r="829" spans="2:10">
      <c r="B829" s="6" t="s">
        <v>504</v>
      </c>
      <c r="I829" s="63"/>
      <c r="J829" s="86"/>
    </row>
    <row r="830" spans="2:10">
      <c r="B830" s="52" t="s">
        <v>351</v>
      </c>
      <c r="I830" s="63"/>
      <c r="J830" s="86"/>
    </row>
    <row r="831" spans="2:10">
      <c r="B831" s="18" t="s">
        <v>188</v>
      </c>
      <c r="C831" s="306" t="n">
        <v>1</v>
      </c>
      <c r="D831" s="306"/>
      <c r="E831" s="141" t="n">
        <v>0</v>
      </c>
      <c r="G831" s="19">
        <f>C831*E831</f>
        <v>0</v>
      </c>
      <c r="I831" s="63"/>
      <c r="J831" s="86"/>
    </row>
    <row r="832" spans="2:10" ht="10.50" customHeight="1">
      <c r="B832" s="33"/>
      <c r="I832" s="63"/>
      <c r="J832" s="86"/>
    </row>
    <row r="833" spans="2:10">
      <c r="B833" s="52" t="s">
        <v>505</v>
      </c>
      <c r="I833" s="63"/>
      <c r="J833" s="63"/>
    </row>
    <row r="834" spans="2:10">
      <c r="B834" s="6" t="s">
        <v>354</v>
      </c>
      <c r="I834" s="63"/>
      <c r="J834" s="63"/>
    </row>
    <row r="835" spans="2:10">
      <c r="B835" s="6" t="s">
        <v>506</v>
      </c>
      <c r="C835" s="306">
        <f>C522</f>
        <v>64.9699999999999989</v>
      </c>
      <c r="E835" s="141" t="n">
        <v>0</v>
      </c>
      <c r="G835" s="19">
        <f>C835*E835</f>
        <v>0</v>
      </c>
      <c r="I835" s="63"/>
      <c r="J835" s="63"/>
    </row>
    <row r="836" spans="2:10">
      <c r="B836" s="42" t="s">
        <v>356</v>
      </c>
      <c r="C836" s="306">
        <f>C522</f>
        <v>64.9699999999999989</v>
      </c>
      <c r="E836" s="141" t="n">
        <v>0</v>
      </c>
      <c r="G836" s="19">
        <f>C836*E836</f>
        <v>0</v>
      </c>
      <c r="I836" s="63"/>
      <c r="J836" s="63"/>
    </row>
    <row r="837" spans="2:10">
      <c r="B837" s="42"/>
      <c r="I837" s="63"/>
      <c r="J837" s="63"/>
    </row>
    <row r="838" spans="2:10" s="106" customFormat="1" ht="54.75" customHeight="1">
      <c r="B838" s="40" t="s">
        <v>507</v>
      </c>
      <c r="C838" s="308"/>
      <c r="D838" s="334"/>
      <c r="E838" s="167"/>
      <c r="F838" s="117"/>
      <c r="G838" s="173"/>
      <c r="I838" s="107"/>
      <c r="J838" s="107"/>
    </row>
    <row r="839" spans="2:10">
      <c r="B839" s="18" t="s">
        <v>78</v>
      </c>
      <c r="C839" s="306">
        <f>C522</f>
        <v>64.9699999999999989</v>
      </c>
      <c r="D839" s="310"/>
      <c r="E839" s="141" t="n">
        <v>0</v>
      </c>
      <c r="F839" s="22"/>
      <c r="G839" s="19">
        <f>C839*E839</f>
        <v>0</v>
      </c>
      <c r="I839" s="63"/>
      <c r="J839" s="63"/>
    </row>
    <row r="840" spans="2:10">
      <c r="B840" s="23"/>
      <c r="C840" s="311"/>
      <c r="D840" s="310"/>
      <c r="E840" s="161"/>
      <c r="F840" s="22"/>
      <c r="G840" s="22"/>
      <c r="I840" s="63"/>
      <c r="J840" s="63"/>
    </row>
    <row r="841" spans="2:10" hidden="1" ht="72" customHeight="1">
      <c r="B841" s="40" t="s">
        <v>508</v>
      </c>
      <c r="I841" s="63"/>
      <c r="J841" s="63"/>
      <extLst>
        <ext uri="smNativeData">
          <pm:rowDef xmlns:pm="smNativeData" id="1637750954" r="841" hidden="1" collapsedDB="0" collapsedOL="0"/>
        </ext>
      </extLst>
    </row>
    <row r="842" spans="2:10" hidden="1">
      <c r="B842" s="18" t="s">
        <v>78</v>
      </c>
      <c r="C842" s="306" t="n">
        <v>0</v>
      </c>
      <c r="E842" s="141" t="n">
        <v>0</v>
      </c>
      <c r="G842" s="19">
        <f>C842*E842</f>
        <v>0</v>
      </c>
      <c r="I842" s="63"/>
      <c r="J842" s="63"/>
      <extLst>
        <ext uri="smNativeData">
          <pm:rowDef xmlns:pm="smNativeData" id="1637750954" r="842" hidden="1" collapsedDB="0" collapsedOL="0"/>
        </ext>
      </extLst>
    </row>
    <row r="843" spans="2:10" hidden="1">
      <c r="B843" s="18"/>
      <c r="I843" s="63"/>
      <c r="J843" s="63"/>
      <extLst>
        <ext uri="smNativeData">
          <pm:rowDef xmlns:pm="smNativeData" id="1637750954" r="843" hidden="1" collapsedDB="0" collapsedOL="0"/>
        </ext>
      </extLst>
    </row>
    <row r="844" spans="2:10">
      <c r="B844" s="52" t="s">
        <v>509</v>
      </c>
      <c r="I844" s="63"/>
      <c r="J844" s="63"/>
    </row>
    <row r="845" spans="2:10">
      <c r="B845" s="18" t="s">
        <v>78</v>
      </c>
      <c r="C845" s="306">
        <f>C522</f>
        <v>64.9699999999999989</v>
      </c>
      <c r="E845" s="141" t="n">
        <v>0</v>
      </c>
      <c r="G845" s="19">
        <f>C845*E845</f>
        <v>0</v>
      </c>
      <c r="I845" s="63"/>
      <c r="J845" s="63"/>
    </row>
    <row r="846" spans="2:10">
      <c r="B846" s="18"/>
      <c r="I846" s="63"/>
      <c r="J846" s="63"/>
    </row>
    <row r="847" spans="2:10">
      <c r="B847" s="44" t="s">
        <v>326</v>
      </c>
      <c r="C847" s="314"/>
      <c r="D847" s="315"/>
      <c r="E847" s="26" t="s">
        <v>94</v>
      </c>
      <c r="F847" s="27"/>
      <c r="G847" s="171">
        <f>SUM(G808:G846)</f>
        <v>0</v>
      </c>
      <c r="I847" s="63"/>
      <c r="J847" s="86"/>
    </row>
    <row r="848" spans="2:10">
      <c r="B848" s="41"/>
      <c r="C848" s="316"/>
      <c r="D848" s="317"/>
      <c r="E848" s="28"/>
      <c r="F848" s="28"/>
      <c r="I848" s="63"/>
      <c r="J848" s="86"/>
    </row>
    <row r="849" spans="2:10">
      <c r="B849" s="45" t="s">
        <v>368</v>
      </c>
      <c r="C849" s="316"/>
      <c r="D849" s="317"/>
      <c r="E849" s="28"/>
      <c r="F849" s="28"/>
      <c r="I849" s="63"/>
      <c r="J849" s="86"/>
    </row>
    <row r="850" spans="2:10">
      <c r="B850" s="41"/>
      <c r="C850" s="316"/>
      <c r="D850" s="317"/>
      <c r="E850" s="28"/>
      <c r="F850" s="28"/>
      <c r="I850" s="63"/>
      <c r="J850" s="86"/>
    </row>
    <row r="851" spans="2:10">
      <c r="B851" s="73" t="s">
        <v>510</v>
      </c>
      <c r="C851" s="316"/>
      <c r="D851" s="317"/>
      <c r="E851" s="28"/>
      <c r="F851" s="28"/>
      <c r="I851" s="63"/>
      <c r="J851" s="86"/>
    </row>
    <row r="852" spans="2:10">
      <c r="B852" s="74" t="s">
        <v>382</v>
      </c>
      <c r="C852" s="316"/>
      <c r="D852" s="317"/>
      <c r="E852" s="28"/>
      <c r="F852" s="28"/>
      <c r="I852" s="63"/>
      <c r="J852" s="86"/>
    </row>
    <row r="853" spans="2:10">
      <c r="B853" s="41"/>
      <c r="C853" s="316"/>
      <c r="D853" s="317"/>
      <c r="E853" s="28"/>
      <c r="F853" s="28"/>
      <c r="I853" s="63"/>
      <c r="J853" s="86"/>
    </row>
    <row r="854" spans="2:10">
      <c r="B854" s="41"/>
      <c r="C854" s="316"/>
      <c r="D854" s="317"/>
      <c r="E854" s="28"/>
      <c r="F854" s="28"/>
      <c r="I854" s="63"/>
      <c r="J854" s="86"/>
    </row>
    <row r="855" spans="2:10">
      <c r="I855" s="63"/>
      <c r="J855" s="86"/>
    </row>
    <row r="856" spans="2:10">
      <c r="B856" s="46"/>
      <c r="I856" s="63"/>
      <c r="J856" s="86"/>
    </row>
    <row r="857" spans="2:10">
      <c r="B857" s="118" t="s">
        <v>371</v>
      </c>
      <c r="C857" s="307"/>
      <c r="D857" s="297"/>
      <c r="E857" s="141"/>
      <c r="F857" s="119"/>
      <c r="G857" s="47">
        <f>G560</f>
        <v>0</v>
      </c>
      <c r="I857" s="63"/>
      <c r="J857" s="86"/>
    </row>
    <row r="858" spans="2:10">
      <c r="B858" s="46"/>
      <c r="G858" s="48"/>
      <c r="I858" s="63"/>
      <c r="J858" s="86"/>
    </row>
    <row r="859" spans="2:10">
      <c r="B859" s="118" t="s">
        <v>372</v>
      </c>
      <c r="C859" s="307"/>
      <c r="D859" s="297"/>
      <c r="E859" s="141"/>
      <c r="F859" s="119"/>
      <c r="G859" s="47">
        <f>G631</f>
        <v>0</v>
      </c>
      <c r="I859" s="63"/>
      <c r="J859" s="86"/>
    </row>
    <row r="860" spans="2:10">
      <c r="B860" s="46"/>
      <c r="G860" s="48"/>
      <c r="I860" s="63"/>
      <c r="J860" s="86"/>
    </row>
    <row r="861" spans="2:10">
      <c r="B861" s="118" t="s">
        <v>511</v>
      </c>
      <c r="C861" s="307"/>
      <c r="D861" s="297"/>
      <c r="E861" s="141"/>
      <c r="F861" s="119"/>
      <c r="G861" s="47">
        <f>G713</f>
        <v>0</v>
      </c>
      <c r="I861" s="63"/>
      <c r="J861" s="86"/>
    </row>
    <row r="862" spans="2:10">
      <c r="B862" s="46"/>
      <c r="G862" s="48"/>
      <c r="I862" s="63"/>
      <c r="J862" s="86"/>
    </row>
    <row r="863" spans="2:10">
      <c r="B863" s="118" t="s">
        <v>512</v>
      </c>
      <c r="C863" s="307"/>
      <c r="D863" s="297"/>
      <c r="E863" s="141"/>
      <c r="F863" s="119"/>
      <c r="G863" s="47">
        <f>G797</f>
        <v>0</v>
      </c>
      <c r="I863" s="63"/>
      <c r="J863" s="86"/>
    </row>
    <row r="864" spans="2:10">
      <c r="B864" s="46"/>
      <c r="G864" s="48"/>
      <c r="I864" s="63"/>
      <c r="J864" s="86"/>
    </row>
    <row r="865" spans="2:10">
      <c r="B865" s="118" t="s">
        <v>375</v>
      </c>
      <c r="C865" s="307"/>
      <c r="D865" s="297"/>
      <c r="E865" s="141"/>
      <c r="F865" s="119"/>
      <c r="G865" s="47">
        <f>G804</f>
        <v>0</v>
      </c>
      <c r="I865" s="63"/>
      <c r="J865" s="86"/>
    </row>
    <row r="866" spans="2:10">
      <c r="B866" s="46"/>
      <c r="G866" s="48"/>
      <c r="I866" s="63"/>
      <c r="J866" s="86"/>
    </row>
    <row r="867" spans="2:10">
      <c r="B867" s="120" t="s">
        <v>376</v>
      </c>
      <c r="C867" s="319"/>
      <c r="D867" s="320"/>
      <c r="E867" s="169"/>
      <c r="F867" s="121"/>
      <c r="G867" s="122">
        <f>G847</f>
        <v>0</v>
      </c>
      <c r="I867" s="63"/>
      <c r="J867" s="86"/>
    </row>
    <row r="868" spans="2:10">
      <c r="B868" s="49" t="s">
        <v>377</v>
      </c>
      <c r="C868" s="312"/>
      <c r="D868" s="313"/>
      <c r="E868" s="181"/>
      <c r="F868" s="25"/>
      <c r="G868" s="47">
        <f>SUM(G857:G867)</f>
        <v>0</v>
      </c>
      <c r="I868" s="63"/>
      <c r="J868" s="86"/>
    </row>
    <row r="869" spans="2:10">
      <c r="B869" s="45" t="s">
        <v>378</v>
      </c>
      <c r="G869" s="48">
        <f>0.25*G868</f>
        <v>0</v>
      </c>
      <c r="I869" s="63"/>
      <c r="J869" s="86"/>
    </row>
    <row r="870" spans="2:10">
      <c r="B870" s="123" t="s">
        <v>379</v>
      </c>
      <c r="C870" s="335"/>
      <c r="D870" s="336"/>
      <c r="E870" s="182"/>
      <c r="F870" s="124"/>
      <c r="G870" s="122">
        <f>SUM(G868:G869)</f>
        <v>0</v>
      </c>
      <c r="I870" s="63"/>
      <c r="J870" s="86"/>
    </row>
    <row r="872" spans="2:10">
      <c r="I872" s="63"/>
      <c r="J872" s="86"/>
    </row>
    <row r="873" spans="2:2">
      <c r="B873" s="158" t="s">
        <v>513</v>
      </c>
    </row>
    <row r="875" spans="2:2">
      <c r="B875" s="68" t="s">
        <v>381</v>
      </c>
    </row>
    <row r="876" spans="2:2">
      <c r="B876" s="69" t="s">
        <v>514</v>
      </c>
    </row>
    <row r="878" spans="2:11" s="79" customFormat="1" ht="14.60">
      <c r="B878" s="10" t="s">
        <v>53</v>
      </c>
      <c r="C878" s="323"/>
      <c r="D878" s="324"/>
      <c r="E878" s="163"/>
      <c r="F878" s="75"/>
      <c r="G878" s="75"/>
      <c r="H878" s="76"/>
      <c r="I878" s="77"/>
      <c r="J878" s="78"/>
      <c r="K878" s="76"/>
    </row>
    <row r="879" spans="2:10" s="13" customFormat="1">
      <c r="B879" s="6"/>
      <c r="C879" s="306"/>
      <c r="D879" s="30"/>
      <c r="E879" s="31"/>
      <c r="F879" s="5"/>
      <c r="G879" s="5"/>
      <c r="I879" s="80"/>
      <c r="J879" s="80"/>
    </row>
    <row r="880" spans="2:10" s="13" customFormat="1">
      <c r="B880" s="6" t="s">
        <v>515</v>
      </c>
      <c r="C880" s="306"/>
      <c r="D880" s="30"/>
      <c r="E880" s="31"/>
      <c r="F880" s="5"/>
      <c r="G880" s="5"/>
      <c r="I880" s="80"/>
      <c r="J880" s="80"/>
    </row>
    <row r="881" spans="2:10" s="13" customFormat="1">
      <c r="B881" s="6" t="s">
        <v>384</v>
      </c>
      <c r="C881" s="306"/>
      <c r="D881" s="30"/>
      <c r="E881" s="31"/>
      <c r="F881" s="5"/>
      <c r="G881" s="5"/>
      <c r="I881" s="80"/>
      <c r="J881" s="80"/>
    </row>
    <row r="882" spans="2:10" s="13" customFormat="1">
      <c r="B882" s="6" t="s">
        <v>385</v>
      </c>
      <c r="C882" s="306"/>
      <c r="D882" s="30"/>
      <c r="E882" s="31"/>
      <c r="F882" s="5"/>
      <c r="G882" s="5"/>
      <c r="I882" s="80"/>
      <c r="J882" s="80"/>
    </row>
    <row r="883" spans="2:10" s="13" customFormat="1">
      <c r="B883" s="6" t="s">
        <v>386</v>
      </c>
      <c r="C883" s="306"/>
      <c r="D883" s="30"/>
      <c r="E883" s="31"/>
      <c r="F883" s="5"/>
      <c r="G883" s="5"/>
      <c r="I883" s="80"/>
      <c r="J883" s="80"/>
    </row>
    <row r="884" spans="2:10" s="13" customFormat="1">
      <c r="B884" s="6" t="s">
        <v>387</v>
      </c>
      <c r="C884" s="306"/>
      <c r="D884" s="30"/>
      <c r="E884" s="31"/>
      <c r="F884" s="5"/>
      <c r="G884" s="5"/>
      <c r="I884" s="80"/>
      <c r="J884" s="80"/>
    </row>
    <row r="885" spans="2:10" s="13" customFormat="1" hidden="1">
      <c r="B885" s="81" t="s">
        <v>388</v>
      </c>
      <c r="C885" s="307" t="n">
        <v>0</v>
      </c>
      <c r="D885" s="30"/>
      <c r="E885" s="141"/>
      <c r="F885" s="5"/>
      <c r="G885" s="19">
        <f>C885*E885</f>
        <v>0</v>
      </c>
      <c r="I885" s="80"/>
      <c r="J885" s="80"/>
      <extLst>
        <ext uri="smNativeData">
          <pm:rowDef xmlns:pm="smNativeData" id="1637750954" r="885" hidden="1" collapsedDB="0" collapsedOL="0"/>
        </ext>
      </extLst>
    </row>
    <row r="886" spans="2:10" s="13" customFormat="1" hidden="1">
      <c r="B886" s="81" t="s">
        <v>389</v>
      </c>
      <c r="C886" s="307" t="n">
        <v>0</v>
      </c>
      <c r="D886" s="30"/>
      <c r="E886" s="141"/>
      <c r="F886" s="5"/>
      <c r="G886" s="19">
        <f>C886*E886</f>
        <v>0</v>
      </c>
      <c r="I886" s="80"/>
      <c r="J886" s="80"/>
      <extLst>
        <ext uri="smNativeData">
          <pm:rowDef xmlns:pm="smNativeData" id="1637750954" r="886" hidden="1" collapsedDB="0" collapsedOL="0"/>
        </ext>
      </extLst>
    </row>
    <row r="887" spans="2:10" s="13" customFormat="1">
      <c r="B887" s="81" t="s">
        <v>390</v>
      </c>
      <c r="C887" s="307" t="n">
        <v>67.3799999999999955</v>
      </c>
      <c r="D887" s="30"/>
      <c r="E887" s="141" t="n">
        <v>0</v>
      </c>
      <c r="F887" s="5"/>
      <c r="G887" s="19">
        <f>C887*E887</f>
        <v>0</v>
      </c>
      <c r="I887" s="80"/>
      <c r="J887" s="80"/>
    </row>
    <row r="888" spans="2:10" s="13" customFormat="1" hidden="1">
      <c r="B888" s="81" t="s">
        <v>391</v>
      </c>
      <c r="C888" s="307" t="n">
        <v>0</v>
      </c>
      <c r="D888" s="30"/>
      <c r="E888" s="141"/>
      <c r="F888" s="5"/>
      <c r="G888" s="19">
        <f>C888*E888</f>
        <v>0</v>
      </c>
      <c r="I888" s="80"/>
      <c r="J888" s="80"/>
      <extLst>
        <ext uri="smNativeData">
          <pm:rowDef xmlns:pm="smNativeData" id="1637750954" r="888" hidden="1" collapsedDB="0" collapsedOL="0"/>
        </ext>
      </extLst>
    </row>
    <row r="889" spans="2:10" s="13" customFormat="1" hidden="1">
      <c r="B889" s="81" t="s">
        <v>392</v>
      </c>
      <c r="C889" s="307" t="n">
        <v>0</v>
      </c>
      <c r="D889" s="30"/>
      <c r="E889" s="141" t="n">
        <v>10</v>
      </c>
      <c r="F889" s="5"/>
      <c r="G889" s="19">
        <f>C889*E889</f>
        <v>0</v>
      </c>
      <c r="I889" s="80"/>
      <c r="J889" s="80"/>
      <extLst>
        <ext uri="smNativeData">
          <pm:rowDef xmlns:pm="smNativeData" id="1637750954" r="889" hidden="1" collapsedDB="0" collapsedOL="0"/>
        </ext>
      </extLst>
    </row>
    <row r="890" spans="2:10" s="84" customFormat="1" hidden="1">
      <c r="B890" s="81" t="s">
        <v>393</v>
      </c>
      <c r="C890" s="325"/>
      <c r="D890" s="326"/>
      <c r="E890" s="164"/>
      <c r="F890" s="83"/>
      <c r="G890" s="19">
        <f>C890*E890</f>
        <v>0</v>
      </c>
      <c r="I890" s="85"/>
      <c r="J890" s="85"/>
      <extLst>
        <ext uri="smNativeData">
          <pm:rowDef xmlns:pm="smNativeData" id="1637750954" r="890" hidden="1" collapsedDB="0" collapsedOL="0"/>
        </ext>
      </extLst>
    </row>
    <row r="891" spans="2:10" s="84" customFormat="1" hidden="1">
      <c r="B891" s="81" t="s">
        <v>394</v>
      </c>
      <c r="C891" s="325" t="n">
        <v>0</v>
      </c>
      <c r="D891" s="326"/>
      <c r="E891" s="164"/>
      <c r="F891" s="83"/>
      <c r="G891" s="19">
        <f>C891*E891</f>
        <v>0</v>
      </c>
      <c r="I891" s="85"/>
      <c r="J891" s="85"/>
      <extLst>
        <ext uri="smNativeData">
          <pm:rowDef xmlns:pm="smNativeData" id="1637750954" r="891" hidden="1" collapsedDB="0" collapsedOL="0"/>
        </ext>
      </extLst>
    </row>
    <row r="892" spans="2:10" s="13" customFormat="1" hidden="1" ht="15.95" customHeight="1">
      <c r="B892" s="81" t="s">
        <v>395</v>
      </c>
      <c r="C892" s="307" t="n">
        <v>0</v>
      </c>
      <c r="D892" s="30"/>
      <c r="E892" s="141"/>
      <c r="F892" s="5"/>
      <c r="G892" s="19">
        <f>C892*E892</f>
        <v>0</v>
      </c>
      <c r="I892" s="80"/>
      <c r="J892" s="80"/>
      <extLst>
        <ext uri="smNativeData">
          <pm:rowDef xmlns:pm="smNativeData" id="1637750954" r="892" hidden="1" collapsedDB="0" collapsedOL="0"/>
        </ext>
      </extLst>
    </row>
    <row r="893" spans="2:10" s="13" customFormat="1">
      <c r="B893" s="20" t="s">
        <v>63</v>
      </c>
      <c r="C893" s="306">
        <f>SUM(C885:C892)</f>
        <v>67.3799999999999955</v>
      </c>
      <c r="D893" s="30"/>
      <c r="E893" s="31"/>
      <c r="F893" s="5"/>
      <c r="G893" s="5"/>
      <c r="I893" s="80"/>
      <c r="J893" s="80"/>
    </row>
    <row r="894" spans="2:10" s="13" customFormat="1">
      <c r="B894" s="20"/>
      <c r="C894" s="306"/>
      <c r="D894" s="30"/>
      <c r="E894" s="31"/>
      <c r="F894" s="5"/>
      <c r="G894" s="5"/>
      <c r="I894" s="80"/>
      <c r="J894" s="80"/>
    </row>
    <row r="895" spans="2:10" s="13" customFormat="1">
      <c r="B895" s="6" t="s">
        <v>64</v>
      </c>
      <c r="C895" s="306"/>
      <c r="D895" s="30"/>
      <c r="E895" s="31"/>
      <c r="F895" s="5"/>
      <c r="G895" s="5"/>
      <c r="I895" s="80"/>
      <c r="J895" s="80"/>
    </row>
    <row r="896" spans="2:10" s="13" customFormat="1">
      <c r="B896" s="52" t="s">
        <v>65</v>
      </c>
      <c r="C896" s="306"/>
      <c r="D896" s="30"/>
      <c r="E896" s="31"/>
      <c r="F896" s="5"/>
      <c r="G896" s="5"/>
      <c r="I896" s="80"/>
      <c r="J896" s="80"/>
    </row>
    <row r="897" spans="2:10" s="13" customFormat="1">
      <c r="B897" s="18" t="s">
        <v>396</v>
      </c>
      <c r="C897" s="306">
        <f>C893</f>
        <v>67.3799999999999955</v>
      </c>
      <c r="D897" s="30"/>
      <c r="E897" s="141" t="n">
        <v>0</v>
      </c>
      <c r="F897" s="5"/>
      <c r="G897" s="19">
        <f>C897*E897</f>
        <v>0</v>
      </c>
      <c r="I897" s="80"/>
      <c r="J897" s="80"/>
    </row>
    <row r="898" spans="2:10" s="13" customFormat="1" hidden="1">
      <c r="B898" s="20"/>
      <c r="C898" s="306"/>
      <c r="D898" s="30"/>
      <c r="E898" s="31"/>
      <c r="F898" s="5"/>
      <c r="G898" s="5"/>
      <c r="I898" s="80"/>
      <c r="J898" s="80"/>
      <extLst>
        <ext uri="smNativeData">
          <pm:rowDef xmlns:pm="smNativeData" id="1637750954" r="898" hidden="1" collapsedDB="0" collapsedOL="0"/>
        </ext>
      </extLst>
    </row>
    <row r="899" spans="2:10" s="13" customFormat="1" hidden="1" ht="77.45" customHeight="1">
      <c r="B899" s="52" t="s">
        <v>67</v>
      </c>
      <c r="C899" s="308"/>
      <c r="D899" s="309"/>
      <c r="E899" s="160"/>
      <c r="F899" s="53"/>
      <c r="G899" s="170"/>
      <c r="I899" s="80"/>
      <c r="J899" s="80"/>
      <extLst>
        <ext uri="smNativeData">
          <pm:rowDef xmlns:pm="smNativeData" id="1637750954" r="899" hidden="1" collapsedDB="0" collapsedOL="0"/>
        </ext>
      </extLst>
    </row>
    <row r="900" spans="2:10" s="13" customFormat="1" hidden="1">
      <c r="B900" s="18" t="s">
        <v>68</v>
      </c>
      <c r="C900" s="306" t="n">
        <v>0</v>
      </c>
      <c r="D900" s="30"/>
      <c r="E900" s="141" t="n">
        <v>25</v>
      </c>
      <c r="F900" s="5"/>
      <c r="G900" s="19">
        <f>C900*E900</f>
        <v>0</v>
      </c>
      <c r="I900" s="80"/>
      <c r="J900" s="80"/>
      <extLst>
        <ext uri="smNativeData">
          <pm:rowDef xmlns:pm="smNativeData" id="1637750954" r="900" hidden="1" collapsedDB="0" collapsedOL="0"/>
        </ext>
      </extLst>
    </row>
    <row r="901" spans="2:10" s="13" customFormat="1" hidden="1">
      <c r="B901" s="18" t="s">
        <v>69</v>
      </c>
      <c r="C901" s="306" t="n">
        <v>0</v>
      </c>
      <c r="D901" s="30"/>
      <c r="E901" s="141" t="n">
        <v>25</v>
      </c>
      <c r="F901" s="5"/>
      <c r="G901" s="19">
        <f>C901*E901</f>
        <v>0</v>
      </c>
      <c r="I901" s="80"/>
      <c r="J901" s="80"/>
      <extLst>
        <ext uri="smNativeData">
          <pm:rowDef xmlns:pm="smNativeData" id="1637750954" r="901" hidden="1" collapsedDB="0" collapsedOL="0"/>
        </ext>
      </extLst>
    </row>
    <row r="902" spans="2:10" s="13" customFormat="1" hidden="1">
      <c r="B902" s="18" t="s">
        <v>70</v>
      </c>
      <c r="C902" s="306" t="n">
        <v>0</v>
      </c>
      <c r="D902" s="30"/>
      <c r="E902" s="141" t="n">
        <v>0</v>
      </c>
      <c r="F902" s="5"/>
      <c r="G902" s="19">
        <f>C902*E902</f>
        <v>0</v>
      </c>
      <c r="I902" s="80"/>
      <c r="J902" s="80"/>
      <extLst>
        <ext uri="smNativeData">
          <pm:rowDef xmlns:pm="smNativeData" id="1637750954" r="902" hidden="1" collapsedDB="0" collapsedOL="0"/>
        </ext>
      </extLst>
    </row>
    <row r="903" spans="2:10" s="13" customFormat="1" hidden="1">
      <c r="B903" s="20"/>
      <c r="C903" s="306"/>
      <c r="D903" s="30"/>
      <c r="E903" s="31"/>
      <c r="F903" s="5"/>
      <c r="G903" s="5"/>
      <c r="I903" s="80"/>
      <c r="J903" s="80"/>
      <extLst>
        <ext uri="smNativeData">
          <pm:rowDef xmlns:pm="smNativeData" id="1637750954" r="903" hidden="1" collapsedDB="0" collapsedOL="0"/>
        </ext>
      </extLst>
    </row>
    <row r="904" spans="2:10" s="13" customFormat="1" hidden="1">
      <c r="B904" s="6" t="s">
        <v>71</v>
      </c>
      <c r="C904" s="306"/>
      <c r="D904" s="30"/>
      <c r="E904" s="31"/>
      <c r="F904" s="5"/>
      <c r="G904" s="5"/>
      <c r="I904" s="80"/>
      <c r="J904" s="80"/>
      <extLst>
        <ext uri="smNativeData">
          <pm:rowDef xmlns:pm="smNativeData" id="1637750954" r="904" hidden="1" collapsedDB="0" collapsedOL="0"/>
        </ext>
      </extLst>
    </row>
    <row r="905" spans="2:10" s="13" customFormat="1" hidden="1">
      <c r="B905" s="6" t="s">
        <v>72</v>
      </c>
      <c r="C905" s="306"/>
      <c r="D905" s="30"/>
      <c r="E905" s="31"/>
      <c r="F905" s="5"/>
      <c r="G905" s="5"/>
      <c r="I905" s="80"/>
      <c r="J905" s="80"/>
      <extLst>
        <ext uri="smNativeData">
          <pm:rowDef xmlns:pm="smNativeData" id="1637750954" r="905" hidden="1" collapsedDB="0" collapsedOL="0"/>
        </ext>
      </extLst>
    </row>
    <row r="906" spans="2:10" s="13" customFormat="1" hidden="1">
      <c r="B906" s="6" t="s">
        <v>73</v>
      </c>
      <c r="C906" s="306"/>
      <c r="D906" s="30"/>
      <c r="E906" s="31"/>
      <c r="F906" s="5"/>
      <c r="G906" s="5"/>
      <c r="I906" s="80"/>
      <c r="J906" s="80"/>
      <extLst>
        <ext uri="smNativeData">
          <pm:rowDef xmlns:pm="smNativeData" id="1637750954" r="906" hidden="1" collapsedDB="0" collapsedOL="0"/>
        </ext>
      </extLst>
    </row>
    <row r="907" spans="2:10" s="13" customFormat="1" hidden="1">
      <c r="B907" s="6" t="s">
        <v>74</v>
      </c>
      <c r="C907" s="306"/>
      <c r="D907" s="30"/>
      <c r="E907" s="31"/>
      <c r="F907" s="5"/>
      <c r="G907" s="5"/>
      <c r="I907" s="80"/>
      <c r="J907" s="80"/>
      <extLst>
        <ext uri="smNativeData">
          <pm:rowDef xmlns:pm="smNativeData" id="1637750954" r="907" hidden="1" collapsedDB="0" collapsedOL="0"/>
        </ext>
      </extLst>
    </row>
    <row r="908" spans="2:10" s="13" customFormat="1" hidden="1">
      <c r="B908" s="6" t="s">
        <v>75</v>
      </c>
      <c r="C908" s="306"/>
      <c r="D908" s="30"/>
      <c r="E908" s="31"/>
      <c r="F908" s="5"/>
      <c r="G908" s="5"/>
      <c r="I908" s="80"/>
      <c r="J908" s="80"/>
      <extLst>
        <ext uri="smNativeData">
          <pm:rowDef xmlns:pm="smNativeData" id="1637750954" r="908" hidden="1" collapsedDB="0" collapsedOL="0"/>
        </ext>
      </extLst>
    </row>
    <row r="909" spans="2:10" s="13" customFormat="1" hidden="1">
      <c r="B909" s="6" t="s">
        <v>76</v>
      </c>
      <c r="C909" s="306"/>
      <c r="D909" s="30"/>
      <c r="E909" s="31"/>
      <c r="F909" s="5"/>
      <c r="G909" s="5"/>
      <c r="I909" s="80"/>
      <c r="J909" s="80"/>
      <extLst>
        <ext uri="smNativeData">
          <pm:rowDef xmlns:pm="smNativeData" id="1637750954" r="909" hidden="1" collapsedDB="0" collapsedOL="0"/>
        </ext>
      </extLst>
    </row>
    <row r="910" spans="2:10" s="13" customFormat="1" hidden="1">
      <c r="B910" s="6" t="s">
        <v>77</v>
      </c>
      <c r="C910" s="306"/>
      <c r="D910" s="30"/>
      <c r="E910" s="31"/>
      <c r="F910" s="5"/>
      <c r="G910" s="5"/>
      <c r="I910" s="80"/>
      <c r="J910" s="80"/>
      <extLst>
        <ext uri="smNativeData">
          <pm:rowDef xmlns:pm="smNativeData" id="1637750954" r="910" hidden="1" collapsedDB="0" collapsedOL="0"/>
        </ext>
      </extLst>
    </row>
    <row r="911" spans="2:10" s="13" customFormat="1" hidden="1">
      <c r="B911" s="18" t="s">
        <v>78</v>
      </c>
      <c r="C911" s="306" t="n">
        <v>0</v>
      </c>
      <c r="D911" s="30"/>
      <c r="E911" s="141" t="n">
        <v>15</v>
      </c>
      <c r="F911" s="5"/>
      <c r="G911" s="19">
        <f>C911*E911</f>
        <v>0</v>
      </c>
      <c r="I911" s="80"/>
      <c r="J911" s="80"/>
      <extLst>
        <ext uri="smNativeData">
          <pm:rowDef xmlns:pm="smNativeData" id="1637750954" r="911" hidden="1" collapsedDB="0" collapsedOL="0"/>
        </ext>
      </extLst>
    </row>
    <row r="912" spans="2:10" hidden="1">
      <c r="I912" s="63"/>
      <c r="J912" s="63"/>
      <extLst>
        <ext uri="smNativeData">
          <pm:rowDef xmlns:pm="smNativeData" id="1637750954" r="912" hidden="1" collapsedDB="0" collapsedOL="0"/>
        </ext>
      </extLst>
    </row>
    <row r="913" spans="2:10" hidden="1">
      <c r="B913" s="6" t="s">
        <v>397</v>
      </c>
      <c r="D913" s="310"/>
      <c r="E913" s="161"/>
      <c r="F913" s="22"/>
      <c r="G913" s="22"/>
      <c r="I913" s="63"/>
      <c r="J913" s="63"/>
      <extLst>
        <ext uri="smNativeData">
          <pm:rowDef xmlns:pm="smNativeData" id="1637750954" r="913" hidden="1" collapsedDB="0" collapsedOL="0"/>
        </ext>
      </extLst>
    </row>
    <row r="914" spans="2:10" hidden="1">
      <c r="B914" s="6" t="s">
        <v>80</v>
      </c>
      <c r="D914" s="310"/>
      <c r="E914" s="161"/>
      <c r="F914" s="22"/>
      <c r="G914" s="22"/>
      <c r="I914" s="63"/>
      <c r="J914" s="63"/>
      <extLst>
        <ext uri="smNativeData">
          <pm:rowDef xmlns:pm="smNativeData" id="1637750954" r="914" hidden="1" collapsedDB="0" collapsedOL="0"/>
        </ext>
      </extLst>
    </row>
    <row r="915" spans="2:10" hidden="1">
      <c r="B915" s="6" t="s">
        <v>81</v>
      </c>
      <c r="D915" s="310"/>
      <c r="E915" s="161"/>
      <c r="F915" s="22"/>
      <c r="G915" s="22"/>
      <c r="I915" s="63"/>
      <c r="J915" s="63"/>
      <extLst>
        <ext uri="smNativeData">
          <pm:rowDef xmlns:pm="smNativeData" id="1637750954" r="915" hidden="1" collapsedDB="0" collapsedOL="0"/>
        </ext>
      </extLst>
    </row>
    <row r="916" spans="2:10" hidden="1">
      <c r="B916" s="6" t="s">
        <v>82</v>
      </c>
      <c r="D916" s="310"/>
      <c r="E916" s="161"/>
      <c r="F916" s="22"/>
      <c r="G916" s="22"/>
      <c r="I916" s="63"/>
      <c r="J916" s="63"/>
      <extLst>
        <ext uri="smNativeData">
          <pm:rowDef xmlns:pm="smNativeData" id="1637750954" r="916" hidden="1" collapsedDB="0" collapsedOL="0"/>
        </ext>
      </extLst>
    </row>
    <row r="917" spans="2:10" hidden="1">
      <c r="B917" s="6" t="s">
        <v>83</v>
      </c>
      <c r="D917" s="310"/>
      <c r="E917" s="161"/>
      <c r="F917" s="22"/>
      <c r="G917" s="22"/>
      <c r="I917" s="63"/>
      <c r="J917" s="63"/>
      <extLst>
        <ext uri="smNativeData">
          <pm:rowDef xmlns:pm="smNativeData" id="1637750954" r="917" hidden="1" collapsedDB="0" collapsedOL="0"/>
        </ext>
      </extLst>
    </row>
    <row r="918" spans="2:10" hidden="1">
      <c r="B918" s="6" t="s">
        <v>84</v>
      </c>
      <c r="D918" s="310"/>
      <c r="E918" s="161"/>
      <c r="F918" s="22"/>
      <c r="G918" s="22"/>
      <c r="I918" s="63"/>
      <c r="J918" s="63"/>
      <extLst>
        <ext uri="smNativeData">
          <pm:rowDef xmlns:pm="smNativeData" id="1637750954" r="918" hidden="1" collapsedDB="0" collapsedOL="0"/>
        </ext>
      </extLst>
    </row>
    <row r="919" spans="2:10" hidden="1">
      <c r="B919" s="6" t="s">
        <v>85</v>
      </c>
      <c r="D919" s="310"/>
      <c r="E919" s="161"/>
      <c r="F919" s="22"/>
      <c r="G919" s="22"/>
      <c r="I919" s="63"/>
      <c r="J919" s="63"/>
      <extLst>
        <ext uri="smNativeData">
          <pm:rowDef xmlns:pm="smNativeData" id="1637750954" r="919" hidden="1" collapsedDB="0" collapsedOL="0"/>
        </ext>
      </extLst>
    </row>
    <row r="920" spans="2:10" hidden="1">
      <c r="B920" s="6" t="s">
        <v>86</v>
      </c>
      <c r="D920" s="310"/>
      <c r="E920" s="161"/>
      <c r="F920" s="22"/>
      <c r="G920" s="22"/>
      <c r="I920" s="63"/>
      <c r="J920" s="63"/>
      <extLst>
        <ext uri="smNativeData">
          <pm:rowDef xmlns:pm="smNativeData" id="1637750954" r="920" hidden="1" collapsedDB="0" collapsedOL="0"/>
        </ext>
      </extLst>
    </row>
    <row r="921" spans="2:10" hidden="1">
      <c r="B921" s="6" t="s">
        <v>87</v>
      </c>
      <c r="D921" s="310"/>
      <c r="E921" s="161"/>
      <c r="F921" s="22"/>
      <c r="G921" s="22"/>
      <c r="I921" s="63"/>
      <c r="J921" s="63"/>
      <extLst>
        <ext uri="smNativeData">
          <pm:rowDef xmlns:pm="smNativeData" id="1637750954" r="921" hidden="1" collapsedDB="0" collapsedOL="0"/>
        </ext>
      </extLst>
    </row>
    <row r="922" spans="2:10" hidden="1">
      <c r="B922" s="18" t="s">
        <v>396</v>
      </c>
      <c r="C922" s="306" t="n">
        <v>0</v>
      </c>
      <c r="D922" s="310"/>
      <c r="E922" s="141" t="n">
        <v>500</v>
      </c>
      <c r="F922" s="22"/>
      <c r="G922" s="19">
        <f>C922*E922</f>
        <v>0</v>
      </c>
      <c r="I922" s="63"/>
      <c r="J922" s="63"/>
      <extLst>
        <ext uri="smNativeData">
          <pm:rowDef xmlns:pm="smNativeData" id="1637750954" r="922" hidden="1" collapsedDB="0" collapsedOL="0"/>
        </ext>
      </extLst>
    </row>
    <row r="923" spans="2:10" hidden="1">
      <c r="B923" s="23"/>
      <c r="C923" s="311"/>
      <c r="D923" s="310"/>
      <c r="E923" s="161"/>
      <c r="F923" s="22"/>
      <c r="G923" s="22"/>
      <c r="I923" s="63"/>
      <c r="J923" s="63"/>
      <extLst>
        <ext uri="smNativeData">
          <pm:rowDef xmlns:pm="smNativeData" id="1637750954" r="923" hidden="1" collapsedDB="0" collapsedOL="0"/>
        </ext>
      </extLst>
    </row>
    <row r="924" spans="2:10" hidden="1">
      <c r="B924" s="6" t="s">
        <v>89</v>
      </c>
      <c r="D924" s="310"/>
      <c r="E924" s="161"/>
      <c r="F924" s="22"/>
      <c r="G924" s="22"/>
      <c r="I924" s="63"/>
      <c r="J924" s="63"/>
      <extLst>
        <ext uri="smNativeData">
          <pm:rowDef xmlns:pm="smNativeData" id="1637750954" r="924" hidden="1" collapsedDB="0" collapsedOL="0"/>
        </ext>
      </extLst>
    </row>
    <row r="925" spans="2:10" hidden="1">
      <c r="B925" s="6" t="s">
        <v>90</v>
      </c>
      <c r="D925" s="310"/>
      <c r="E925" s="161"/>
      <c r="F925" s="22"/>
      <c r="G925" s="22"/>
      <c r="I925" s="63"/>
      <c r="J925" s="63"/>
      <extLst>
        <ext uri="smNativeData">
          <pm:rowDef xmlns:pm="smNativeData" id="1637750954" r="925" hidden="1" collapsedDB="0" collapsedOL="0"/>
        </ext>
      </extLst>
    </row>
    <row r="926" spans="2:10" hidden="1">
      <c r="B926" s="6" t="s">
        <v>91</v>
      </c>
      <c r="D926" s="310"/>
      <c r="E926" s="161"/>
      <c r="F926" s="22"/>
      <c r="G926" s="22"/>
      <c r="I926" s="63"/>
      <c r="J926" s="63"/>
      <extLst>
        <ext uri="smNativeData">
          <pm:rowDef xmlns:pm="smNativeData" id="1637750954" r="926" hidden="1" collapsedDB="0" collapsedOL="0"/>
        </ext>
      </extLst>
    </row>
    <row r="927" spans="2:10" hidden="1">
      <c r="B927" s="6" t="s">
        <v>92</v>
      </c>
      <c r="D927" s="310"/>
      <c r="E927" s="161"/>
      <c r="F927" s="22"/>
      <c r="G927" s="22"/>
      <c r="I927" s="63"/>
      <c r="J927" s="63"/>
      <extLst>
        <ext uri="smNativeData">
          <pm:rowDef xmlns:pm="smNativeData" id="1637750954" r="927" hidden="1" collapsedDB="0" collapsedOL="0"/>
        </ext>
      </extLst>
    </row>
    <row r="928" spans="2:10" hidden="1">
      <c r="B928" s="6" t="s">
        <v>93</v>
      </c>
      <c r="D928" s="310"/>
      <c r="E928" s="161"/>
      <c r="F928" s="22"/>
      <c r="G928" s="22"/>
      <c r="I928" s="63"/>
      <c r="J928" s="63"/>
      <extLst>
        <ext uri="smNativeData">
          <pm:rowDef xmlns:pm="smNativeData" id="1637750954" r="928" hidden="1" collapsedDB="0" collapsedOL="0"/>
        </ext>
      </extLst>
    </row>
    <row r="929" spans="2:10" hidden="1">
      <c r="B929" s="18" t="s">
        <v>396</v>
      </c>
      <c r="C929" s="306" t="n">
        <v>0</v>
      </c>
      <c r="D929" s="310"/>
      <c r="E929" s="141" t="n">
        <v>0</v>
      </c>
      <c r="F929" s="22"/>
      <c r="G929" s="19">
        <f>C929*E929</f>
        <v>0</v>
      </c>
      <c r="I929" s="63"/>
      <c r="J929" s="63"/>
      <extLst>
        <ext uri="smNativeData">
          <pm:rowDef xmlns:pm="smNativeData" id="1637750954" r="929" hidden="1" collapsedDB="0" collapsedOL="0"/>
        </ext>
      </extLst>
    </row>
    <row r="930" spans="2:10">
      <c r="B930" s="21"/>
      <c r="C930" s="311"/>
      <c r="D930" s="310"/>
      <c r="E930" s="161"/>
      <c r="F930" s="22"/>
      <c r="G930" s="22"/>
      <c r="I930" s="63"/>
      <c r="J930" s="63"/>
    </row>
    <row r="931" spans="2:10">
      <c r="B931" s="24" t="s">
        <v>53</v>
      </c>
      <c r="C931" s="312"/>
      <c r="D931" s="313"/>
      <c r="E931" s="26" t="s">
        <v>94</v>
      </c>
      <c r="F931" s="27"/>
      <c r="G931" s="171">
        <f>SUM(G880:G930)</f>
        <v>0</v>
      </c>
      <c r="I931" s="63"/>
      <c r="J931" s="86"/>
    </row>
    <row r="932" spans="2:10" s="89" customFormat="1" ht="14.60">
      <c r="B932" s="87"/>
      <c r="C932" s="323"/>
      <c r="D932" s="324"/>
      <c r="E932" s="88"/>
      <c r="F932" s="75"/>
      <c r="G932" s="172"/>
      <c r="I932" s="90"/>
      <c r="J932" s="91"/>
    </row>
    <row r="933" spans="2:10">
      <c r="B933" s="10" t="s">
        <v>95</v>
      </c>
      <c r="I933" s="63"/>
      <c r="J933" s="86"/>
    </row>
    <row r="934" spans="2:10" s="94" customFormat="1" ht="12.35">
      <c r="B934" s="92"/>
      <c r="C934" s="327"/>
      <c r="D934" s="328"/>
      <c r="E934" s="165"/>
      <c r="F934" s="93"/>
      <c r="G934" s="93"/>
      <c r="I934" s="95"/>
      <c r="J934" s="95"/>
    </row>
    <row r="935" spans="2:10" s="94" customFormat="1" ht="12.35">
      <c r="B935" s="37" t="s">
        <v>516</v>
      </c>
      <c r="C935" s="306"/>
      <c r="D935" s="30"/>
      <c r="E935" s="31"/>
      <c r="F935" s="5"/>
      <c r="G935" s="5"/>
      <c r="I935" s="95"/>
      <c r="J935" s="95"/>
    </row>
    <row r="936" spans="2:10" s="94" customFormat="1" ht="12.35">
      <c r="B936" s="37" t="s">
        <v>399</v>
      </c>
      <c r="C936" s="306"/>
      <c r="D936" s="30"/>
      <c r="E936" s="31"/>
      <c r="F936" s="5"/>
      <c r="G936" s="5"/>
      <c r="I936" s="95"/>
      <c r="J936" s="95"/>
    </row>
    <row r="937" spans="2:10" s="94" customFormat="1" ht="12.35">
      <c r="B937" s="52" t="s">
        <v>400</v>
      </c>
      <c r="C937" s="306"/>
      <c r="D937" s="30"/>
      <c r="E937" s="31"/>
      <c r="F937" s="5"/>
      <c r="G937" s="5"/>
      <c r="I937" s="95"/>
      <c r="J937" s="95"/>
    </row>
    <row r="938" spans="2:10" s="94" customFormat="1" ht="40.90" customHeight="1">
      <c r="B938" s="52" t="s">
        <v>401</v>
      </c>
      <c r="C938" s="306"/>
      <c r="D938" s="30"/>
      <c r="E938" s="31"/>
      <c r="F938" s="5"/>
      <c r="G938" s="5"/>
      <c r="I938" s="95"/>
      <c r="J938" s="95"/>
    </row>
    <row r="939" spans="2:10" s="94" customFormat="1" ht="12.35">
      <c r="B939" s="37" t="s">
        <v>105</v>
      </c>
      <c r="C939" s="306"/>
      <c r="D939" s="30"/>
      <c r="E939" s="31"/>
      <c r="F939" s="5"/>
      <c r="G939" s="5"/>
      <c r="I939" s="95"/>
      <c r="J939" s="95"/>
    </row>
    <row r="940" spans="2:10" s="94" customFormat="1" ht="12.35">
      <c r="B940" s="37" t="s">
        <v>402</v>
      </c>
      <c r="C940" s="306"/>
      <c r="D940" s="30"/>
      <c r="E940" s="31"/>
      <c r="F940" s="5"/>
      <c r="G940" s="5"/>
      <c r="I940" s="95"/>
      <c r="J940" s="95"/>
    </row>
    <row r="941" spans="2:10" s="94" customFormat="1" ht="12.35">
      <c r="B941" s="18" t="s">
        <v>108</v>
      </c>
      <c r="C941" s="306" t="n">
        <v>84.1599999999999966</v>
      </c>
      <c r="D941" s="30"/>
      <c r="E941" s="141" t="n">
        <v>0</v>
      </c>
      <c r="F941" s="5"/>
      <c r="G941" s="19">
        <f>C941*E941</f>
        <v>0</v>
      </c>
      <c r="I941" s="95"/>
      <c r="J941" s="95"/>
    </row>
    <row r="942" spans="2:10" s="94" customFormat="1" ht="12.35">
      <c r="B942" s="18" t="s">
        <v>109</v>
      </c>
      <c r="C942" s="307" t="n">
        <v>4.42999999999999972</v>
      </c>
      <c r="D942" s="30"/>
      <c r="E942" s="141" t="n">
        <v>0</v>
      </c>
      <c r="F942" s="5"/>
      <c r="G942" s="19">
        <f>C942*E942</f>
        <v>0</v>
      </c>
      <c r="I942" s="95"/>
      <c r="J942" s="95"/>
    </row>
    <row r="943" spans="2:10" s="94" customFormat="1" ht="12.35">
      <c r="B943" s="18" t="s">
        <v>110</v>
      </c>
      <c r="C943" s="306">
        <f>47.42+41.17</f>
        <v>88.5900000000000034</v>
      </c>
      <c r="D943" s="30"/>
      <c r="E943" s="31"/>
      <c r="F943" s="5"/>
      <c r="G943" s="5"/>
      <c r="I943" s="95"/>
      <c r="J943" s="95"/>
    </row>
    <row r="944" spans="2:10" s="94" customFormat="1" ht="12.35">
      <c r="B944" s="6"/>
      <c r="C944" s="306"/>
      <c r="D944" s="30"/>
      <c r="E944" s="31"/>
      <c r="F944" s="5"/>
      <c r="G944" s="5"/>
      <c r="I944" s="95"/>
      <c r="J944" s="95"/>
    </row>
    <row r="945" spans="2:10" s="94" customFormat="1" ht="12.35">
      <c r="B945" s="6" t="s">
        <v>111</v>
      </c>
      <c r="C945" s="306"/>
      <c r="D945" s="30"/>
      <c r="E945" s="31"/>
      <c r="F945" s="5"/>
      <c r="G945" s="5"/>
      <c r="I945" s="95"/>
      <c r="J945" s="95"/>
    </row>
    <row r="946" spans="2:10" s="94" customFormat="1" ht="12.35">
      <c r="B946" s="6" t="s">
        <v>517</v>
      </c>
      <c r="C946" s="306"/>
      <c r="D946" s="30"/>
      <c r="E946" s="31"/>
      <c r="F946" s="5"/>
      <c r="G946" s="5"/>
      <c r="I946" s="95"/>
      <c r="J946" s="95"/>
    </row>
    <row r="947" spans="2:10" s="94" customFormat="1" ht="12.35">
      <c r="B947" s="6" t="s">
        <v>404</v>
      </c>
      <c r="C947" s="306"/>
      <c r="D947" s="30"/>
      <c r="E947" s="31"/>
      <c r="F947" s="5"/>
      <c r="G947" s="5"/>
      <c r="I947" s="95"/>
      <c r="J947" s="95"/>
    </row>
    <row r="948" spans="2:10" s="94" customFormat="1" ht="12.35">
      <c r="B948" s="6" t="s">
        <v>114</v>
      </c>
      <c r="C948" s="306"/>
      <c r="D948" s="30"/>
      <c r="E948" s="31"/>
      <c r="F948" s="5"/>
      <c r="G948" s="5"/>
      <c r="I948" s="95"/>
      <c r="J948" s="95"/>
    </row>
    <row r="949" spans="2:10" s="94" customFormat="1" ht="12.35">
      <c r="B949" s="6" t="s">
        <v>115</v>
      </c>
      <c r="C949" s="306"/>
      <c r="D949" s="30"/>
      <c r="E949" s="31"/>
      <c r="F949" s="5"/>
      <c r="G949" s="5"/>
      <c r="I949" s="95"/>
      <c r="J949" s="95"/>
    </row>
    <row r="950" spans="2:10" s="94" customFormat="1" ht="12.35">
      <c r="B950" s="18" t="s">
        <v>116</v>
      </c>
      <c r="C950" s="306">
        <f>5*1.5+4*1</f>
        <v>11.5</v>
      </c>
      <c r="D950" s="30"/>
      <c r="E950" s="141" t="n">
        <v>0</v>
      </c>
      <c r="F950" s="5"/>
      <c r="G950" s="19">
        <f>C950*E950</f>
        <v>0</v>
      </c>
      <c r="I950" s="95"/>
      <c r="J950" s="95"/>
    </row>
    <row r="951" spans="2:10" s="94" customFormat="1" ht="12.35">
      <c r="B951" s="6"/>
      <c r="C951" s="306"/>
      <c r="D951" s="30"/>
      <c r="E951" s="31"/>
      <c r="F951" s="5"/>
      <c r="G951" s="5"/>
      <c r="I951" s="95"/>
      <c r="J951" s="95"/>
    </row>
    <row r="952" spans="2:10" s="94" customFormat="1" ht="12.35">
      <c r="B952" s="6" t="s">
        <v>117</v>
      </c>
      <c r="C952" s="306"/>
      <c r="D952" s="30"/>
      <c r="E952" s="31"/>
      <c r="F952" s="5"/>
      <c r="G952" s="5"/>
      <c r="I952" s="95"/>
      <c r="J952" s="95"/>
    </row>
    <row r="953" spans="2:10" s="94" customFormat="1" ht="12.35">
      <c r="B953" s="6" t="s">
        <v>118</v>
      </c>
      <c r="C953" s="306"/>
      <c r="D953" s="30"/>
      <c r="E953" s="31"/>
      <c r="F953" s="5"/>
      <c r="G953" s="5"/>
      <c r="I953" s="95"/>
      <c r="J953" s="95"/>
    </row>
    <row r="954" spans="2:10" s="94" customFormat="1" ht="12.35">
      <c r="B954" s="6" t="s">
        <v>119</v>
      </c>
      <c r="C954" s="306"/>
      <c r="D954" s="30"/>
      <c r="E954" s="31"/>
      <c r="F954" s="5"/>
      <c r="G954" s="5"/>
      <c r="I954" s="95"/>
      <c r="J954" s="95"/>
    </row>
    <row r="955" spans="2:10" s="94" customFormat="1" ht="12.35">
      <c r="B955" s="6" t="s">
        <v>405</v>
      </c>
      <c r="C955" s="306"/>
      <c r="D955" s="30"/>
      <c r="E955" s="31"/>
      <c r="F955" s="5"/>
      <c r="G955" s="5"/>
      <c r="I955" s="95"/>
      <c r="J955" s="95"/>
    </row>
    <row r="956" spans="2:10" s="94" customFormat="1" ht="12.35">
      <c r="B956" s="6" t="s">
        <v>406</v>
      </c>
      <c r="C956" s="306"/>
      <c r="D956" s="30"/>
      <c r="E956" s="31"/>
      <c r="F956" s="5"/>
      <c r="G956" s="5"/>
      <c r="I956" s="95"/>
      <c r="J956" s="95"/>
    </row>
    <row r="957" spans="2:10" s="94" customFormat="1" ht="12.35">
      <c r="B957" s="6" t="s">
        <v>123</v>
      </c>
      <c r="C957" s="306"/>
      <c r="D957" s="30"/>
      <c r="E957" s="31"/>
      <c r="F957" s="5"/>
      <c r="G957" s="5"/>
      <c r="I957" s="95"/>
      <c r="J957" s="95"/>
    </row>
    <row r="958" spans="2:10" s="94" customFormat="1" ht="12.35">
      <c r="B958" s="18" t="s">
        <v>124</v>
      </c>
      <c r="C958" s="306">
        <f>30.61+23.3</f>
        <v>53.9099999999999966</v>
      </c>
      <c r="D958" s="306"/>
      <c r="E958" s="141" t="n">
        <v>0</v>
      </c>
      <c r="F958" s="5"/>
      <c r="G958" s="19">
        <f>C958*E958</f>
        <v>0</v>
      </c>
      <c r="I958" s="95"/>
      <c r="J958" s="95"/>
    </row>
    <row r="959" spans="2:10" s="94" customFormat="1" ht="12.35">
      <c r="B959" s="6"/>
      <c r="C959" s="306"/>
      <c r="D959" s="30"/>
      <c r="E959" s="31"/>
      <c r="F959" s="5"/>
      <c r="G959" s="5"/>
      <c r="I959" s="95"/>
      <c r="J959" s="95"/>
    </row>
    <row r="960" spans="2:10" s="94" customFormat="1" ht="12.35">
      <c r="B960" s="6" t="s">
        <v>125</v>
      </c>
      <c r="C960" s="306"/>
      <c r="D960" s="30"/>
      <c r="E960" s="31"/>
      <c r="F960" s="5"/>
      <c r="G960" s="5"/>
      <c r="I960" s="95"/>
      <c r="J960" s="95"/>
    </row>
    <row r="961" spans="2:10" s="94" customFormat="1" ht="12.35">
      <c r="B961" s="6" t="s">
        <v>407</v>
      </c>
      <c r="C961" s="306"/>
      <c r="D961" s="30"/>
      <c r="E961" s="31"/>
      <c r="F961" s="5"/>
      <c r="G961" s="5"/>
      <c r="I961" s="95"/>
      <c r="J961" s="95"/>
    </row>
    <row r="962" spans="2:10" s="94" customFormat="1" ht="12.35">
      <c r="B962" s="18" t="s">
        <v>116</v>
      </c>
      <c r="C962" s="306">
        <f>3.06+2.33</f>
        <v>5.38999999999999968</v>
      </c>
      <c r="D962" s="30"/>
      <c r="E962" s="141" t="n">
        <v>0</v>
      </c>
      <c r="F962" s="5"/>
      <c r="G962" s="19">
        <f>C962*E962</f>
        <v>0</v>
      </c>
      <c r="I962" s="95"/>
      <c r="J962" s="95"/>
    </row>
    <row r="963" spans="2:10" s="94" customFormat="1" ht="12.35">
      <c r="B963" s="6"/>
      <c r="C963" s="306"/>
      <c r="D963" s="30"/>
      <c r="E963" s="31"/>
      <c r="F963" s="5"/>
      <c r="G963" s="5"/>
      <c r="I963" s="95"/>
      <c r="J963" s="95"/>
    </row>
    <row r="964" spans="2:10" s="94" customFormat="1" ht="12.35">
      <c r="B964" s="52" t="s">
        <v>408</v>
      </c>
      <c r="C964" s="306"/>
      <c r="D964" s="30"/>
      <c r="E964" s="31"/>
      <c r="F964" s="5"/>
      <c r="G964" s="5"/>
      <c r="I964" s="95"/>
      <c r="J964" s="95"/>
    </row>
    <row r="965" spans="2:10" s="94" customFormat="1" ht="12.35">
      <c r="B965" s="32" t="s">
        <v>409</v>
      </c>
      <c r="C965" s="306"/>
      <c r="D965" s="30"/>
      <c r="E965" s="31"/>
      <c r="F965" s="5"/>
      <c r="G965" s="5"/>
      <c r="I965" s="95"/>
      <c r="J965" s="95"/>
    </row>
    <row r="966" spans="2:10" s="94" customFormat="1" ht="12.35">
      <c r="B966" s="32" t="s">
        <v>410</v>
      </c>
      <c r="C966" s="306"/>
      <c r="D966" s="30"/>
      <c r="E966" s="31"/>
      <c r="F966" s="5"/>
      <c r="G966" s="5"/>
      <c r="I966" s="95"/>
      <c r="J966" s="95"/>
    </row>
    <row r="967" spans="2:10" s="94" customFormat="1" ht="12.35">
      <c r="B967" s="32" t="s">
        <v>146</v>
      </c>
      <c r="C967" s="306"/>
      <c r="D967" s="30"/>
      <c r="E967" s="31"/>
      <c r="F967" s="5"/>
      <c r="G967" s="5"/>
      <c r="I967" s="95"/>
      <c r="J967" s="95"/>
    </row>
    <row r="968" spans="2:10" s="94" customFormat="1" ht="12.35">
      <c r="B968" s="18" t="s">
        <v>116</v>
      </c>
      <c r="C968" s="306">
        <f>13.05+9.93</f>
        <v>22.9800000000000004</v>
      </c>
      <c r="D968" s="30"/>
      <c r="E968" s="141" t="n">
        <v>0</v>
      </c>
      <c r="F968" s="5"/>
      <c r="G968" s="19">
        <f>C968*E968</f>
        <v>0</v>
      </c>
      <c r="I968" s="95"/>
      <c r="J968" s="95"/>
    </row>
    <row r="969" spans="2:10" s="94" customFormat="1" ht="13.90" customHeight="1">
      <c r="B969" s="6"/>
      <c r="C969" s="306"/>
      <c r="D969" s="30"/>
      <c r="E969" s="31"/>
      <c r="F969" s="5"/>
      <c r="G969" s="5"/>
      <c r="I969" s="95"/>
      <c r="J969" s="95"/>
    </row>
    <row r="970" spans="2:10" s="94" customFormat="1" ht="12.35">
      <c r="B970" s="6" t="s">
        <v>411</v>
      </c>
      <c r="C970" s="306"/>
      <c r="D970" s="30"/>
      <c r="E970" s="31"/>
      <c r="F970" s="5"/>
      <c r="G970" s="5"/>
      <c r="I970" s="95"/>
      <c r="J970" s="95"/>
    </row>
    <row r="971" spans="2:10" s="94" customFormat="1" ht="12.35">
      <c r="B971" s="6" t="s">
        <v>140</v>
      </c>
      <c r="C971" s="306"/>
      <c r="D971" s="30"/>
      <c r="E971" s="31"/>
      <c r="F971" s="5"/>
      <c r="G971" s="5"/>
      <c r="I971" s="95"/>
      <c r="J971" s="95"/>
    </row>
    <row r="972" spans="2:10" s="94" customFormat="1" ht="12.35">
      <c r="B972" s="6" t="s">
        <v>141</v>
      </c>
      <c r="C972" s="306"/>
      <c r="D972" s="30"/>
      <c r="E972" s="31"/>
      <c r="F972" s="5"/>
      <c r="G972" s="5"/>
      <c r="I972" s="95"/>
      <c r="J972" s="95"/>
    </row>
    <row r="973" spans="2:10" s="94" customFormat="1" ht="12.35">
      <c r="B973" s="6" t="s">
        <v>142</v>
      </c>
      <c r="C973" s="306"/>
      <c r="D973" s="30"/>
      <c r="E973" s="31"/>
      <c r="F973" s="5"/>
      <c r="G973" s="5"/>
      <c r="I973" s="95"/>
      <c r="J973" s="95"/>
    </row>
    <row r="974" spans="2:10" s="94" customFormat="1" ht="12.35">
      <c r="B974" s="6" t="s">
        <v>412</v>
      </c>
      <c r="C974" s="306"/>
      <c r="D974" s="30"/>
      <c r="E974" s="31"/>
      <c r="F974" s="5"/>
      <c r="G974" s="5"/>
      <c r="I974" s="95"/>
      <c r="J974" s="95"/>
    </row>
    <row r="975" spans="2:10" s="94" customFormat="1" ht="12.35">
      <c r="B975" s="6" t="s">
        <v>144</v>
      </c>
      <c r="C975" s="306"/>
      <c r="D975" s="30"/>
      <c r="E975" s="31"/>
      <c r="F975" s="5"/>
      <c r="G975" s="5"/>
      <c r="I975" s="95"/>
      <c r="J975" s="95"/>
    </row>
    <row r="976" spans="2:10" s="94" customFormat="1" ht="12.35">
      <c r="B976" s="6" t="s">
        <v>145</v>
      </c>
      <c r="C976" s="306"/>
      <c r="D976" s="30"/>
      <c r="E976" s="31"/>
      <c r="F976" s="5"/>
      <c r="G976" s="5"/>
      <c r="I976" s="95"/>
      <c r="J976" s="95"/>
    </row>
    <row r="977" spans="2:10" s="94" customFormat="1" ht="12.35">
      <c r="B977" s="6" t="s">
        <v>146</v>
      </c>
      <c r="C977" s="306"/>
      <c r="D977" s="30"/>
      <c r="E977" s="31"/>
      <c r="F977" s="5"/>
      <c r="G977" s="5"/>
      <c r="I977" s="95"/>
      <c r="J977" s="95"/>
    </row>
    <row r="978" spans="2:10" s="94" customFormat="1" ht="12.35">
      <c r="B978" s="18" t="s">
        <v>116</v>
      </c>
      <c r="C978" s="306">
        <f>24.86+23.79</f>
        <v>48.6499999999999986</v>
      </c>
      <c r="D978" s="30"/>
      <c r="E978" s="141" t="n">
        <v>0</v>
      </c>
      <c r="F978" s="5"/>
      <c r="G978" s="19">
        <f>C978*E978</f>
        <v>0</v>
      </c>
      <c r="I978" s="95"/>
      <c r="J978" s="95"/>
    </row>
    <row r="979" spans="2:10" s="94" customFormat="1" ht="10.90" customHeight="1">
      <c r="B979" s="6"/>
      <c r="C979" s="306"/>
      <c r="D979" s="30"/>
      <c r="E979" s="31"/>
      <c r="F979" s="5"/>
      <c r="G979" s="5"/>
      <c r="I979" s="95"/>
      <c r="J979" s="95"/>
    </row>
    <row r="980" spans="2:10" s="94" customFormat="1" ht="12.35">
      <c r="B980" s="55" t="s">
        <v>413</v>
      </c>
      <c r="C980" s="306"/>
      <c r="D980" s="30"/>
      <c r="E980" s="31"/>
      <c r="F980" s="5"/>
      <c r="G980" s="5"/>
      <c r="I980" s="95"/>
      <c r="J980" s="95"/>
    </row>
    <row r="981" spans="2:10" s="94" customFormat="1" ht="12.35">
      <c r="B981" s="55" t="s">
        <v>148</v>
      </c>
      <c r="C981" s="306"/>
      <c r="D981" s="30"/>
      <c r="E981" s="31"/>
      <c r="F981" s="5"/>
      <c r="G981" s="5"/>
      <c r="I981" s="95"/>
      <c r="J981" s="95"/>
    </row>
    <row r="982" spans="2:10" s="94" customFormat="1" ht="12.35">
      <c r="B982" s="55" t="s">
        <v>149</v>
      </c>
      <c r="C982" s="306"/>
      <c r="D982" s="30"/>
      <c r="E982" s="31"/>
      <c r="F982" s="5"/>
      <c r="G982" s="5"/>
      <c r="I982" s="95"/>
      <c r="J982" s="95"/>
    </row>
    <row r="983" spans="2:10" s="94" customFormat="1" ht="12.35">
      <c r="B983" s="18" t="s">
        <v>116</v>
      </c>
      <c r="C983" s="306">
        <f>C950</f>
        <v>11.5</v>
      </c>
      <c r="D983" s="30"/>
      <c r="E983" s="141" t="n">
        <v>0</v>
      </c>
      <c r="F983" s="5"/>
      <c r="G983" s="19">
        <f>C983*E983</f>
        <v>0</v>
      </c>
      <c r="I983" s="95"/>
      <c r="J983" s="95"/>
    </row>
    <row r="984" spans="2:10" s="94" customFormat="1" ht="8.65" customHeight="1">
      <c r="B984" s="18"/>
      <c r="C984" s="306"/>
      <c r="D984" s="30"/>
      <c r="E984" s="31"/>
      <c r="F984" s="5"/>
      <c r="G984" s="5"/>
      <c r="I984" s="95"/>
      <c r="J984" s="95"/>
    </row>
    <row r="985" spans="2:10" s="94" customFormat="1" ht="12.35">
      <c r="B985" s="6" t="s">
        <v>150</v>
      </c>
      <c r="C985" s="306"/>
      <c r="D985" s="30"/>
      <c r="E985" s="31"/>
      <c r="F985" s="5"/>
      <c r="G985" s="5"/>
      <c r="I985" s="95"/>
      <c r="J985" s="95"/>
    </row>
    <row r="986" spans="2:10" s="94" customFormat="1" ht="12.35">
      <c r="B986" s="6" t="s">
        <v>151</v>
      </c>
      <c r="C986" s="306"/>
      <c r="D986" s="30"/>
      <c r="E986" s="31"/>
      <c r="F986" s="5"/>
      <c r="G986" s="5"/>
      <c r="I986" s="95"/>
      <c r="J986" s="95"/>
    </row>
    <row r="987" spans="2:10" s="94" customFormat="1" ht="12.35">
      <c r="B987" s="6" t="s">
        <v>152</v>
      </c>
      <c r="C987" s="306"/>
      <c r="D987" s="30"/>
      <c r="E987" s="31"/>
      <c r="F987" s="5"/>
      <c r="G987" s="5"/>
      <c r="I987" s="95"/>
      <c r="J987" s="95"/>
    </row>
    <row r="988" spans="2:10" s="94" customFormat="1" ht="12.35">
      <c r="B988" s="6" t="s">
        <v>153</v>
      </c>
      <c r="C988" s="306"/>
      <c r="D988" s="30"/>
      <c r="E988" s="31"/>
      <c r="F988" s="5"/>
      <c r="G988" s="5"/>
      <c r="I988" s="95"/>
      <c r="J988" s="95"/>
    </row>
    <row r="989" spans="2:10" s="94" customFormat="1" ht="12.35">
      <c r="B989" s="6" t="s">
        <v>154</v>
      </c>
      <c r="C989" s="306"/>
      <c r="D989" s="30"/>
      <c r="E989" s="31"/>
      <c r="F989" s="5"/>
      <c r="G989" s="5"/>
      <c r="I989" s="95"/>
      <c r="J989" s="95"/>
    </row>
    <row r="990" spans="2:10" s="94" customFormat="1" ht="12.35">
      <c r="B990" s="6" t="s">
        <v>155</v>
      </c>
      <c r="C990" s="306"/>
      <c r="D990" s="30"/>
      <c r="E990" s="31"/>
      <c r="F990" s="5"/>
      <c r="G990" s="5"/>
      <c r="I990" s="95"/>
      <c r="J990" s="95"/>
    </row>
    <row r="991" spans="2:10" s="94" customFormat="1" ht="12.35">
      <c r="B991" s="6" t="s">
        <v>414</v>
      </c>
      <c r="C991" s="306"/>
      <c r="D991" s="30"/>
      <c r="E991" s="31"/>
      <c r="F991" s="5"/>
      <c r="G991" s="5"/>
      <c r="I991" s="95"/>
      <c r="J991" s="95"/>
    </row>
    <row r="992" spans="2:10" s="94" customFormat="1" ht="12.35">
      <c r="B992" s="6" t="s">
        <v>415</v>
      </c>
      <c r="C992" s="306"/>
      <c r="D992" s="30"/>
      <c r="E992" s="31"/>
      <c r="F992" s="5"/>
      <c r="G992" s="5"/>
      <c r="I992" s="95"/>
      <c r="J992" s="95"/>
    </row>
    <row r="993" spans="2:10" s="94" customFormat="1" ht="12.35">
      <c r="B993" s="6" t="s">
        <v>146</v>
      </c>
      <c r="C993" s="306"/>
      <c r="D993" s="30"/>
      <c r="E993" s="31"/>
      <c r="F993" s="5"/>
      <c r="G993" s="5"/>
      <c r="I993" s="95"/>
      <c r="J993" s="95"/>
    </row>
    <row r="994" spans="2:10" s="94" customFormat="1" ht="12.35">
      <c r="B994" s="18" t="s">
        <v>116</v>
      </c>
      <c r="C994" s="306" t="n">
        <v>18.5300000000000011</v>
      </c>
      <c r="D994" s="30"/>
      <c r="E994" s="141" t="n">
        <v>0</v>
      </c>
      <c r="F994" s="5"/>
      <c r="G994" s="19">
        <f>C994*E994</f>
        <v>0</v>
      </c>
      <c r="I994" s="95"/>
      <c r="J994" s="95"/>
    </row>
    <row r="995" spans="2:10" s="94" customFormat="1" ht="9.75" customHeight="1">
      <c r="B995" s="33"/>
      <c r="C995" s="306"/>
      <c r="D995" s="30"/>
      <c r="E995" s="31"/>
      <c r="F995" s="5"/>
      <c r="G995" s="5"/>
      <c r="I995" s="95"/>
      <c r="J995" s="95"/>
    </row>
    <row r="996" spans="2:10" s="94" customFormat="1" ht="12.35">
      <c r="B996" s="6" t="s">
        <v>158</v>
      </c>
      <c r="C996" s="306"/>
      <c r="D996" s="30"/>
      <c r="E996" s="31"/>
      <c r="F996" s="5"/>
      <c r="G996" s="5"/>
      <c r="I996" s="95"/>
      <c r="J996" s="95"/>
    </row>
    <row r="997" spans="2:10" s="94" customFormat="1" ht="12.35">
      <c r="B997" s="6" t="s">
        <v>159</v>
      </c>
      <c r="C997" s="306"/>
      <c r="D997" s="30"/>
      <c r="E997" s="31"/>
      <c r="F997" s="5"/>
      <c r="G997" s="5"/>
      <c r="I997" s="95"/>
      <c r="J997" s="95"/>
    </row>
    <row r="998" spans="2:10" s="94" customFormat="1" ht="12.35">
      <c r="B998" s="6" t="s">
        <v>160</v>
      </c>
      <c r="C998" s="306"/>
      <c r="D998" s="30"/>
      <c r="E998" s="31"/>
      <c r="F998" s="5"/>
      <c r="G998" s="5"/>
      <c r="I998" s="95"/>
      <c r="J998" s="95"/>
    </row>
    <row r="999" spans="2:10" s="94" customFormat="1" ht="12.35">
      <c r="B999" s="6" t="s">
        <v>161</v>
      </c>
      <c r="C999" s="306"/>
      <c r="D999" s="30"/>
      <c r="E999" s="31"/>
      <c r="F999" s="5"/>
      <c r="G999" s="5"/>
      <c r="I999" s="95"/>
      <c r="J999" s="95"/>
    </row>
    <row r="1000" spans="2:10" s="94" customFormat="1" ht="12.35">
      <c r="B1000" s="18" t="s">
        <v>116</v>
      </c>
      <c r="C1000" s="306">
        <f>C943+C950</f>
        <v>100.090000000000003</v>
      </c>
      <c r="D1000" s="30"/>
      <c r="E1000" s="141" t="n">
        <v>0</v>
      </c>
      <c r="F1000" s="5"/>
      <c r="G1000" s="19">
        <f>C1000*E1000</f>
        <v>0</v>
      </c>
      <c r="I1000" s="95"/>
      <c r="J1000" s="95"/>
    </row>
    <row r="1001" spans="2:10" s="94" customFormat="1" ht="12.35">
      <c r="B1001" s="6"/>
      <c r="C1001" s="306"/>
      <c r="D1001" s="30"/>
      <c r="E1001" s="31"/>
      <c r="F1001" s="5"/>
      <c r="G1001" s="5"/>
      <c r="I1001" s="95"/>
      <c r="J1001" s="95"/>
    </row>
    <row r="1002" spans="2:10">
      <c r="B1002" s="24" t="s">
        <v>95</v>
      </c>
      <c r="C1002" s="314"/>
      <c r="D1002" s="315"/>
      <c r="E1002" s="26" t="s">
        <v>94</v>
      </c>
      <c r="F1002" s="27"/>
      <c r="G1002" s="171">
        <f>SUM(G934:G1001)</f>
        <v>0</v>
      </c>
      <c r="I1002" s="63"/>
      <c r="J1002" s="86"/>
    </row>
    <row r="1003" spans="2:10">
      <c r="B1003" s="34"/>
      <c r="C1003" s="316"/>
      <c r="D1003" s="317"/>
      <c r="E1003" s="162"/>
      <c r="F1003" s="29"/>
      <c r="I1003" s="63"/>
      <c r="J1003" s="86"/>
    </row>
    <row r="1004" spans="2:10">
      <c r="B1004" s="10" t="s">
        <v>416</v>
      </c>
      <c r="C1004" s="316"/>
      <c r="D1004" s="317"/>
      <c r="E1004" s="162"/>
      <c r="F1004" s="29"/>
      <c r="G1004" s="29"/>
      <c r="I1004" s="63"/>
      <c r="J1004" s="86"/>
    </row>
    <row r="1005" spans="2:10">
      <c r="I1005" s="63"/>
      <c r="J1005" s="63"/>
    </row>
    <row r="1006" spans="2:10">
      <c r="B1006" s="52" t="s">
        <v>417</v>
      </c>
      <c r="I1006" s="63"/>
      <c r="J1006" s="63"/>
    </row>
    <row r="1007" spans="2:10">
      <c r="B1007" s="52" t="s">
        <v>418</v>
      </c>
      <c r="I1007" s="63"/>
      <c r="J1007" s="63"/>
    </row>
    <row r="1008" spans="2:10" s="13" customFormat="1" hidden="1">
      <c r="B1008" s="81" t="s">
        <v>388</v>
      </c>
      <c r="C1008" s="307"/>
      <c r="D1008" s="30"/>
      <c r="E1008" s="141"/>
      <c r="F1008" s="5"/>
      <c r="G1008" s="19">
        <f>C1008*E1008</f>
        <v>0</v>
      </c>
      <c r="I1008" s="80"/>
      <c r="J1008" s="80"/>
      <extLst>
        <ext uri="smNativeData">
          <pm:rowDef xmlns:pm="smNativeData" id="1637750954" r="1008" hidden="1" collapsedDB="0" collapsedOL="0"/>
        </ext>
      </extLst>
    </row>
    <row r="1009" spans="2:10" s="13" customFormat="1" hidden="1">
      <c r="B1009" s="81" t="s">
        <v>389</v>
      </c>
      <c r="C1009" s="307">
        <f>C886</f>
        <v>0</v>
      </c>
      <c r="D1009" s="30"/>
      <c r="E1009" s="141"/>
      <c r="F1009" s="5"/>
      <c r="G1009" s="19">
        <f>C1009*E1009</f>
        <v>0</v>
      </c>
      <c r="I1009" s="80"/>
      <c r="J1009" s="80"/>
      <extLst>
        <ext uri="smNativeData">
          <pm:rowDef xmlns:pm="smNativeData" id="1637750954" r="1009" hidden="1" collapsedDB="0" collapsedOL="0"/>
        </ext>
      </extLst>
    </row>
    <row r="1010" spans="2:10" s="13" customFormat="1">
      <c r="B1010" s="81" t="s">
        <v>390</v>
      </c>
      <c r="C1010" s="307">
        <f>C887</f>
        <v>67.3799999999999955</v>
      </c>
      <c r="D1010" s="30"/>
      <c r="E1010" s="141" t="n">
        <v>0</v>
      </c>
      <c r="F1010" s="5"/>
      <c r="G1010" s="19">
        <f>C1010*E1010</f>
        <v>0</v>
      </c>
      <c r="I1010" s="80"/>
      <c r="J1010" s="80"/>
    </row>
    <row r="1011" spans="2:10" s="13" customFormat="1" hidden="1">
      <c r="B1011" s="81" t="s">
        <v>391</v>
      </c>
      <c r="C1011" s="307">
        <f>C888</f>
        <v>0</v>
      </c>
      <c r="D1011" s="30"/>
      <c r="E1011" s="141"/>
      <c r="F1011" s="5"/>
      <c r="G1011" s="19">
        <f>C1011*E1011</f>
        <v>0</v>
      </c>
      <c r="I1011" s="80"/>
      <c r="J1011" s="80"/>
      <extLst>
        <ext uri="smNativeData">
          <pm:rowDef xmlns:pm="smNativeData" id="1637750954" r="1011" hidden="1" collapsedDB="0" collapsedOL="0"/>
        </ext>
      </extLst>
    </row>
    <row r="1012" spans="2:10" s="13" customFormat="1" hidden="1">
      <c r="B1012" s="81" t="s">
        <v>392</v>
      </c>
      <c r="C1012" s="307">
        <f>C889</f>
        <v>0</v>
      </c>
      <c r="D1012" s="30"/>
      <c r="E1012" s="141" t="n">
        <v>800</v>
      </c>
      <c r="F1012" s="5"/>
      <c r="G1012" s="19">
        <f>C1012*E1012</f>
        <v>0</v>
      </c>
      <c r="I1012" s="80"/>
      <c r="J1012" s="80"/>
      <extLst>
        <ext uri="smNativeData">
          <pm:rowDef xmlns:pm="smNativeData" id="1637750954" r="1012" hidden="1" collapsedDB="0" collapsedOL="0"/>
        </ext>
      </extLst>
    </row>
    <row r="1013" spans="2:10" s="13" customFormat="1" hidden="1">
      <c r="B1013" s="81" t="s">
        <v>393</v>
      </c>
      <c r="C1013" s="325"/>
      <c r="D1013" s="30"/>
      <c r="E1013" s="141"/>
      <c r="F1013" s="5"/>
      <c r="G1013" s="19">
        <f>C1013*E1013</f>
        <v>0</v>
      </c>
      <c r="I1013" s="80"/>
      <c r="J1013" s="80"/>
      <extLst>
        <ext uri="smNativeData">
          <pm:rowDef xmlns:pm="smNativeData" id="1637750954" r="1013" hidden="1" collapsedDB="0" collapsedOL="0"/>
        </ext>
      </extLst>
    </row>
    <row r="1014" spans="2:10" s="13" customFormat="1" hidden="1">
      <c r="B1014" s="81" t="s">
        <v>394</v>
      </c>
      <c r="C1014" s="325"/>
      <c r="D1014" s="30"/>
      <c r="E1014" s="141"/>
      <c r="F1014" s="5"/>
      <c r="G1014" s="19">
        <f>C1014*E1014</f>
        <v>0</v>
      </c>
      <c r="I1014" s="80"/>
      <c r="J1014" s="80"/>
      <extLst>
        <ext uri="smNativeData">
          <pm:rowDef xmlns:pm="smNativeData" id="1637750954" r="1014" hidden="1" collapsedDB="0" collapsedOL="0"/>
        </ext>
      </extLst>
    </row>
    <row r="1015" spans="2:10" s="13" customFormat="1" hidden="1">
      <c r="B1015" s="81" t="s">
        <v>395</v>
      </c>
      <c r="C1015" s="325"/>
      <c r="D1015" s="30"/>
      <c r="E1015" s="141"/>
      <c r="F1015" s="5"/>
      <c r="G1015" s="19">
        <f>C1015*E1015</f>
        <v>0</v>
      </c>
      <c r="I1015" s="80"/>
      <c r="J1015" s="80"/>
      <extLst>
        <ext uri="smNativeData">
          <pm:rowDef xmlns:pm="smNativeData" id="1637750954" r="1015" hidden="1" collapsedDB="0" collapsedOL="0"/>
        </ext>
      </extLst>
    </row>
    <row r="1016" spans="2:10" s="13" customFormat="1">
      <c r="B1016" s="20" t="s">
        <v>63</v>
      </c>
      <c r="C1016" s="329">
        <f>SUM(C1008:C1015)</f>
        <v>67.3799999999999955</v>
      </c>
      <c r="D1016" s="30"/>
      <c r="E1016" s="31"/>
      <c r="F1016" s="5"/>
      <c r="G1016" s="5"/>
      <c r="I1016" s="80"/>
      <c r="J1016" s="80"/>
    </row>
    <row r="1017" spans="2:10" s="13" customFormat="1">
      <c r="B1017" s="96" t="s">
        <v>419</v>
      </c>
      <c r="C1017" s="329"/>
      <c r="D1017" s="30"/>
      <c r="E1017" s="31"/>
      <c r="F1017" s="5"/>
      <c r="G1017" s="5"/>
      <c r="I1017" s="80"/>
      <c r="J1017" s="80"/>
    </row>
    <row r="1018" spans="2:10" s="13" customFormat="1">
      <c r="B1018" s="96" t="s">
        <v>420</v>
      </c>
      <c r="C1018" s="329"/>
      <c r="D1018" s="30"/>
      <c r="E1018" s="31"/>
      <c r="F1018" s="5"/>
      <c r="G1018" s="5"/>
      <c r="I1018" s="80"/>
      <c r="J1018" s="80"/>
    </row>
    <row r="1019" spans="2:10" s="13" customFormat="1">
      <c r="B1019" s="96" t="s">
        <v>421</v>
      </c>
      <c r="C1019" s="329"/>
      <c r="D1019" s="30"/>
      <c r="E1019" s="31"/>
      <c r="F1019" s="5"/>
      <c r="G1019" s="5"/>
      <c r="I1019" s="80"/>
      <c r="J1019" s="80"/>
    </row>
    <row r="1020" spans="2:10" s="13" customFormat="1">
      <c r="B1020" s="96" t="s">
        <v>422</v>
      </c>
      <c r="C1020" s="329"/>
      <c r="D1020" s="30"/>
      <c r="E1020" s="31"/>
      <c r="F1020" s="5"/>
      <c r="G1020" s="5"/>
      <c r="I1020" s="80"/>
      <c r="J1020" s="80"/>
    </row>
    <row r="1021" spans="2:10" s="13" customFormat="1">
      <c r="B1021" s="96" t="s">
        <v>423</v>
      </c>
      <c r="C1021" s="329"/>
      <c r="D1021" s="30"/>
      <c r="E1021" s="31"/>
      <c r="F1021" s="5"/>
      <c r="G1021" s="5"/>
      <c r="I1021" s="80"/>
      <c r="J1021" s="80"/>
    </row>
    <row r="1022" spans="2:10" s="13" customFormat="1">
      <c r="B1022" s="96"/>
      <c r="C1022" s="329"/>
      <c r="D1022" s="30"/>
      <c r="E1022" s="31"/>
      <c r="F1022" s="5"/>
      <c r="G1022" s="5"/>
      <c r="I1022" s="80"/>
      <c r="J1022" s="80"/>
    </row>
    <row r="1023" spans="2:10" s="13" customFormat="1">
      <c r="B1023" s="96" t="s">
        <v>424</v>
      </c>
      <c r="C1023" s="329"/>
      <c r="D1023" s="30"/>
      <c r="E1023" s="31"/>
      <c r="F1023" s="5"/>
      <c r="G1023" s="5"/>
      <c r="I1023" s="80"/>
      <c r="J1023" s="80"/>
    </row>
    <row r="1024" spans="2:10" s="13" customFormat="1" ht="46.50" customHeight="1">
      <c r="B1024" s="96" t="s">
        <v>425</v>
      </c>
      <c r="C1024" s="329"/>
      <c r="D1024" s="30"/>
      <c r="E1024" s="31"/>
      <c r="F1024" s="5"/>
      <c r="G1024" s="5"/>
      <c r="I1024" s="80"/>
      <c r="J1024" s="80"/>
    </row>
    <row r="1025" spans="2:10" s="13" customFormat="1" hidden="1">
      <c r="B1025" s="97" t="s">
        <v>518</v>
      </c>
      <c r="C1025" s="325" t="n">
        <v>0</v>
      </c>
      <c r="D1025" s="30"/>
      <c r="E1025" s="141">
        <f>1800*1.4</f>
        <v>2520</v>
      </c>
      <c r="F1025" s="5"/>
      <c r="G1025" s="19">
        <f>C1025*E1025</f>
        <v>0</v>
      </c>
      <c r="I1025" s="80"/>
      <c r="J1025" s="80"/>
      <extLst>
        <ext uri="smNativeData">
          <pm:rowDef xmlns:pm="smNativeData" id="1637750954" r="1025" hidden="1" collapsedDB="0" collapsedOL="0"/>
        </ext>
      </extLst>
    </row>
    <row r="1026" spans="2:10" s="13" customFormat="1">
      <c r="B1026" s="232" t="s">
        <v>519</v>
      </c>
      <c r="C1026" s="325" t="n">
        <v>1</v>
      </c>
      <c r="D1026" s="326"/>
      <c r="E1026" s="164" t="n">
        <v>0</v>
      </c>
      <c r="F1026" s="83"/>
      <c r="G1026" s="82">
        <f>C1026*E1026</f>
        <v>0</v>
      </c>
      <c r="I1026" s="80"/>
      <c r="J1026" s="80"/>
    </row>
    <row r="1027" spans="2:10" s="13" customFormat="1">
      <c r="B1027" s="232" t="s">
        <v>520</v>
      </c>
      <c r="C1027" s="325" t="n">
        <v>2</v>
      </c>
      <c r="D1027" s="326"/>
      <c r="E1027" s="164" t="n">
        <v>0</v>
      </c>
      <c r="F1027" s="83"/>
      <c r="G1027" s="82">
        <f>C1027*E1027</f>
        <v>0</v>
      </c>
      <c r="I1027" s="80"/>
      <c r="J1027" s="80"/>
    </row>
    <row r="1028" spans="2:10" s="13" customFormat="1" hidden="1">
      <c r="B1028" s="232" t="s">
        <v>521</v>
      </c>
      <c r="C1028" s="325" t="n">
        <v>0</v>
      </c>
      <c r="D1028" s="326"/>
      <c r="E1028" s="164" t="n">
        <v>0</v>
      </c>
      <c r="F1028" s="83"/>
      <c r="G1028" s="82">
        <f>C1028*E1028</f>
        <v>0</v>
      </c>
      <c r="I1028" s="80"/>
      <c r="J1028" s="80"/>
      <extLst>
        <ext uri="smNativeData">
          <pm:rowDef xmlns:pm="smNativeData" id="1637750954" r="1028" hidden="1" collapsedDB="0" collapsedOL="0"/>
        </ext>
      </extLst>
    </row>
    <row r="1029" spans="2:10" s="13" customFormat="1" hidden="1">
      <c r="B1029" s="232" t="s">
        <v>522</v>
      </c>
      <c r="C1029" s="325" t="n">
        <v>0</v>
      </c>
      <c r="D1029" s="326"/>
      <c r="E1029" s="164" t="n">
        <v>0</v>
      </c>
      <c r="F1029" s="83"/>
      <c r="G1029" s="82">
        <f>C1029*E1029</f>
        <v>0</v>
      </c>
      <c r="I1029" s="80"/>
      <c r="J1029" s="80"/>
      <extLst>
        <ext uri="smNativeData">
          <pm:rowDef xmlns:pm="smNativeData" id="1637750954" r="1029" hidden="1" collapsedDB="0" collapsedOL="0"/>
        </ext>
      </extLst>
    </row>
    <row r="1030" spans="2:10" s="13" customFormat="1" hidden="1">
      <c r="B1030" s="232" t="s">
        <v>523</v>
      </c>
      <c r="C1030" s="325" t="n">
        <v>0</v>
      </c>
      <c r="D1030" s="326"/>
      <c r="E1030" s="164"/>
      <c r="F1030" s="83"/>
      <c r="G1030" s="82">
        <f>C1030*E1030</f>
        <v>0</v>
      </c>
      <c r="I1030" s="80"/>
      <c r="J1030" s="80"/>
      <extLst>
        <ext uri="smNativeData">
          <pm:rowDef xmlns:pm="smNativeData" id="1637750954" r="1030" hidden="1" collapsedDB="0" collapsedOL="0"/>
        </ext>
      </extLst>
    </row>
    <row r="1031" spans="2:10" s="13" customFormat="1">
      <c r="B1031" s="232" t="s">
        <v>524</v>
      </c>
      <c r="C1031" s="325" t="n">
        <v>1</v>
      </c>
      <c r="D1031" s="326"/>
      <c r="E1031" s="164" t="n">
        <v>0</v>
      </c>
      <c r="F1031" s="83"/>
      <c r="G1031" s="82">
        <f>C1031*E1031</f>
        <v>0</v>
      </c>
      <c r="I1031" s="80"/>
      <c r="J1031" s="80"/>
    </row>
    <row r="1032" spans="2:10" s="13" customFormat="1">
      <c r="B1032" s="232" t="s">
        <v>525</v>
      </c>
      <c r="C1032" s="325" t="n">
        <v>1</v>
      </c>
      <c r="D1032" s="326"/>
      <c r="E1032" s="164" t="n">
        <v>0</v>
      </c>
      <c r="F1032" s="83"/>
      <c r="G1032" s="82">
        <f>C1032*E1032</f>
        <v>0</v>
      </c>
      <c r="I1032" s="80"/>
      <c r="J1032" s="80"/>
    </row>
    <row r="1033" spans="2:10" s="13" customFormat="1" hidden="1">
      <c r="B1033" s="97" t="s">
        <v>526</v>
      </c>
      <c r="C1033" s="325" t="n">
        <v>0</v>
      </c>
      <c r="D1033" s="326"/>
      <c r="E1033" s="164">
        <f>6400*1.2</f>
        <v>7680</v>
      </c>
      <c r="F1033" s="83"/>
      <c r="G1033" s="82">
        <f>C1033*E1033</f>
        <v>0</v>
      </c>
      <c r="I1033" s="80"/>
      <c r="J1033" s="80"/>
      <extLst>
        <ext uri="smNativeData">
          <pm:rowDef xmlns:pm="smNativeData" id="1637750954" r="1033" hidden="1" collapsedDB="0" collapsedOL="0"/>
        </ext>
      </extLst>
    </row>
    <row r="1034" spans="2:10" s="13" customFormat="1" hidden="1" ht="15" customHeight="1">
      <c r="B1034" s="97" t="s">
        <v>527</v>
      </c>
      <c r="C1034" s="325" t="n">
        <v>0</v>
      </c>
      <c r="D1034" s="326"/>
      <c r="E1034" s="164"/>
      <c r="F1034" s="83"/>
      <c r="G1034" s="82">
        <f>C1034*E1034</f>
        <v>0</v>
      </c>
      <c r="I1034" s="80"/>
      <c r="J1034" s="80"/>
      <extLst>
        <ext uri="smNativeData">
          <pm:rowDef xmlns:pm="smNativeData" id="1637750954" r="1034" hidden="1" collapsedDB="0" collapsedOL="0"/>
        </ext>
      </extLst>
    </row>
    <row r="1035" spans="2:10" s="13" customFormat="1">
      <c r="B1035" s="98" t="s">
        <v>63</v>
      </c>
      <c r="C1035" s="330">
        <f>SUM(C1025:C1034)</f>
        <v>5</v>
      </c>
      <c r="D1035" s="30"/>
      <c r="E1035" s="31"/>
      <c r="F1035" s="5"/>
      <c r="G1035" s="5"/>
      <c r="I1035" s="80"/>
      <c r="J1035" s="80"/>
    </row>
    <row r="1036" spans="2:10" s="13" customFormat="1">
      <c r="B1036" s="6"/>
      <c r="C1036" s="306"/>
      <c r="D1036" s="30"/>
      <c r="E1036" s="31"/>
      <c r="F1036" s="5"/>
      <c r="G1036" s="5"/>
      <c r="I1036" s="80"/>
      <c r="J1036" s="80"/>
    </row>
    <row r="1037" spans="2:10" s="13" customFormat="1">
      <c r="B1037" s="52" t="s">
        <v>432</v>
      </c>
      <c r="C1037" s="306"/>
      <c r="D1037" s="30"/>
      <c r="E1037" s="31"/>
      <c r="F1037" s="5"/>
      <c r="G1037" s="5"/>
      <c r="I1037" s="80"/>
      <c r="J1037" s="80"/>
    </row>
    <row r="1038" spans="2:10" s="13" customFormat="1">
      <c r="B1038" s="52" t="s">
        <v>528</v>
      </c>
      <c r="C1038" s="306"/>
      <c r="D1038" s="30"/>
      <c r="E1038" s="31"/>
      <c r="F1038" s="5"/>
      <c r="G1038" s="5"/>
      <c r="I1038" s="80"/>
      <c r="J1038" s="80"/>
    </row>
    <row r="1039" spans="2:10">
      <c r="B1039" s="18" t="s">
        <v>434</v>
      </c>
      <c r="C1039" s="306" t="n">
        <v>12</v>
      </c>
      <c r="E1039" s="141" t="n">
        <v>0</v>
      </c>
      <c r="G1039" s="19">
        <f>C1039*E1039</f>
        <v>0</v>
      </c>
      <c r="I1039" s="63"/>
      <c r="J1039" s="63"/>
    </row>
    <row r="1040" spans="2:10">
      <c r="B1040" s="18" t="s">
        <v>435</v>
      </c>
      <c r="C1040" s="306">
        <f>C1039</f>
        <v>12</v>
      </c>
      <c r="E1040" s="141" t="n">
        <v>0</v>
      </c>
      <c r="G1040" s="19">
        <f>C1040*E1040</f>
        <v>0</v>
      </c>
      <c r="I1040" s="63"/>
      <c r="J1040" s="63"/>
    </row>
    <row r="1041" spans="2:10">
      <c r="B1041" s="18"/>
      <c r="I1041" s="63"/>
      <c r="J1041" s="63"/>
    </row>
    <row r="1042" spans="2:10">
      <c r="B1042" s="52" t="s">
        <v>529</v>
      </c>
      <c r="I1042" s="63"/>
      <c r="J1042" s="63"/>
    </row>
    <row r="1043" spans="2:10">
      <c r="B1043" s="18" t="s">
        <v>437</v>
      </c>
      <c r="C1043" s="306" t="n">
        <v>3</v>
      </c>
      <c r="E1043" s="141" t="n">
        <v>0</v>
      </c>
      <c r="G1043" s="19">
        <f>C1043*E1043</f>
        <v>0</v>
      </c>
      <c r="I1043" s="63"/>
      <c r="J1043" s="63"/>
    </row>
    <row r="1044" spans="2:10">
      <c r="B1044" s="18" t="s">
        <v>438</v>
      </c>
      <c r="C1044" s="306" t="n">
        <v>3</v>
      </c>
      <c r="E1044" s="141" t="n">
        <v>0</v>
      </c>
      <c r="G1044" s="19">
        <f>C1044*E1044</f>
        <v>0</v>
      </c>
      <c r="I1044" s="63"/>
      <c r="J1044" s="63"/>
    </row>
    <row r="1045" spans="2:10">
      <c r="I1045" s="63"/>
      <c r="J1045" s="63"/>
    </row>
    <row r="1046" spans="2:10">
      <c r="B1046" s="52" t="s">
        <v>530</v>
      </c>
      <c r="I1046" s="63"/>
      <c r="J1046" s="63"/>
    </row>
    <row r="1047" spans="2:10">
      <c r="B1047" s="52" t="s">
        <v>440</v>
      </c>
      <c r="I1047" s="63"/>
      <c r="J1047" s="63"/>
    </row>
    <row r="1048" spans="2:10">
      <c r="B1048" s="18" t="s">
        <v>441</v>
      </c>
      <c r="C1048" s="306" t="n">
        <v>1</v>
      </c>
      <c r="E1048" s="141" t="n">
        <v>0</v>
      </c>
      <c r="G1048" s="19">
        <f>C1048*E1048</f>
        <v>0</v>
      </c>
      <c r="I1048" s="63"/>
      <c r="J1048" s="63"/>
    </row>
    <row r="1049" spans="2:10">
      <c r="B1049" s="18" t="s">
        <v>442</v>
      </c>
      <c r="C1049" s="306" t="n">
        <v>2</v>
      </c>
      <c r="E1049" s="141" t="n">
        <v>0</v>
      </c>
      <c r="G1049" s="19">
        <f>C1049*E1049</f>
        <v>0</v>
      </c>
      <c r="I1049" s="63"/>
      <c r="J1049" s="63"/>
    </row>
    <row r="1050" spans="2:10">
      <c r="B1050" s="18"/>
      <c r="I1050" s="63"/>
      <c r="J1050" s="63"/>
    </row>
    <row r="1051" spans="2:10" ht="79.50" customHeight="1">
      <c r="B1051" s="52" t="s">
        <v>531</v>
      </c>
      <c r="I1051" s="63"/>
      <c r="J1051" s="63"/>
    </row>
    <row r="1052" spans="2:10">
      <c r="B1052" s="18" t="s">
        <v>188</v>
      </c>
      <c r="C1052" s="306" t="n">
        <v>4</v>
      </c>
      <c r="E1052" s="141" t="n">
        <v>0</v>
      </c>
      <c r="G1052" s="19">
        <f>C1052*E1052</f>
        <v>0</v>
      </c>
      <c r="I1052" s="63"/>
      <c r="J1052" s="63"/>
    </row>
    <row r="1053" spans="2:10">
      <c r="B1053" s="21"/>
      <c r="I1053" s="63"/>
      <c r="J1053" s="63"/>
    </row>
    <row r="1054" spans="2:10">
      <c r="B1054" s="6" t="s">
        <v>532</v>
      </c>
      <c r="I1054" s="63"/>
      <c r="J1054" s="63"/>
    </row>
    <row r="1055" spans="2:10">
      <c r="B1055" s="6" t="s">
        <v>181</v>
      </c>
      <c r="I1055" s="63"/>
      <c r="J1055" s="63"/>
    </row>
    <row r="1056" spans="2:10">
      <c r="B1056" s="52" t="s">
        <v>533</v>
      </c>
      <c r="I1056" s="63"/>
      <c r="J1056" s="63"/>
    </row>
    <row r="1057" spans="2:10">
      <c r="B1057" s="18" t="s">
        <v>446</v>
      </c>
      <c r="C1057" s="306" t="n">
        <v>5</v>
      </c>
      <c r="E1057" s="141" t="n">
        <v>0</v>
      </c>
      <c r="G1057" s="19">
        <f>C1057*E1057</f>
        <v>0</v>
      </c>
      <c r="I1057" s="63"/>
      <c r="J1057" s="63"/>
    </row>
    <row r="1058" spans="2:10" hidden="1">
      <c r="B1058" s="18" t="s">
        <v>447</v>
      </c>
      <c r="C1058" s="306" t="n">
        <v>0</v>
      </c>
      <c r="E1058" s="141" t="n">
        <v>2000</v>
      </c>
      <c r="G1058" s="19">
        <f>C1058*E1058</f>
        <v>0</v>
      </c>
      <c r="I1058" s="63"/>
      <c r="J1058" s="63"/>
      <extLst>
        <ext uri="smNativeData">
          <pm:rowDef xmlns:pm="smNativeData" id="1637750954" r="1058" hidden="1" collapsedDB="0" collapsedOL="0"/>
        </ext>
      </extLst>
    </row>
    <row r="1059" spans="2:10">
      <c r="B1059" s="18"/>
      <c r="I1059" s="63"/>
      <c r="J1059" s="63"/>
    </row>
    <row r="1060" spans="2:10">
      <c r="B1060" s="6" t="s">
        <v>534</v>
      </c>
      <c r="I1060" s="63"/>
      <c r="J1060" s="63"/>
    </row>
    <row r="1061" spans="2:10">
      <c r="B1061" s="6" t="s">
        <v>449</v>
      </c>
      <c r="I1061" s="63"/>
      <c r="J1061" s="63"/>
    </row>
    <row r="1062" spans="2:10">
      <c r="B1062" s="52" t="s">
        <v>450</v>
      </c>
      <c r="I1062" s="63"/>
      <c r="J1062" s="63"/>
    </row>
    <row r="1063" spans="2:10" ht="117" customHeight="1">
      <c r="B1063" s="52" t="s">
        <v>451</v>
      </c>
      <c r="I1063" s="63"/>
      <c r="J1063" s="63"/>
    </row>
    <row r="1064" spans="2:10">
      <c r="B1064" s="18" t="s">
        <v>452</v>
      </c>
      <c r="C1064" s="306" t="n">
        <v>4</v>
      </c>
      <c r="E1064" s="141" t="n">
        <v>0</v>
      </c>
      <c r="G1064" s="19">
        <f>C1064*E1064</f>
        <v>0</v>
      </c>
      <c r="I1064" s="63"/>
      <c r="J1064" s="63"/>
    </row>
    <row r="1065" spans="2:10" hidden="1">
      <c r="B1065" s="18"/>
      <c r="I1065" s="63"/>
      <c r="J1065" s="63"/>
      <extLst>
        <ext uri="smNativeData">
          <pm:rowDef xmlns:pm="smNativeData" id="1637750954" r="1065" hidden="1" collapsedDB="0" collapsedOL="0"/>
        </ext>
      </extLst>
    </row>
    <row r="1066" spans="2:10" hidden="1" ht="12.95" customHeight="1">
      <c r="B1066" s="99" t="s">
        <v>453</v>
      </c>
      <c r="C1066" s="329"/>
      <c r="D1066" s="329"/>
      <c r="E1066" s="101"/>
      <c r="F1066" s="51"/>
      <c r="G1066" s="83"/>
      <c r="H1066" s="101"/>
      <c r="I1066" s="101"/>
      <c r="J1066" s="63"/>
      <extLst>
        <ext uri="smNativeData">
          <pm:rowDef xmlns:pm="smNativeData" id="1637750954" r="1066" hidden="1" collapsedDB="0" collapsedOL="0"/>
        </ext>
      </extLst>
    </row>
    <row r="1067" spans="2:10" hidden="1" ht="63.75" customHeight="1">
      <c r="B1067" s="52" t="s">
        <v>454</v>
      </c>
      <c r="H1067" s="101"/>
      <c r="I1067" s="101"/>
      <c r="J1067" s="63"/>
      <extLst>
        <ext uri="smNativeData">
          <pm:rowDef xmlns:pm="smNativeData" id="1637750954" r="1067" hidden="1" collapsedDB="0" collapsedOL="0"/>
        </ext>
      </extLst>
    </row>
    <row r="1068" spans="2:10" hidden="1" ht="12.95" customHeight="1">
      <c r="B1068" s="186" t="s">
        <v>455</v>
      </c>
      <c r="C1068" s="331" t="n">
        <v>0</v>
      </c>
      <c r="D1068" s="50"/>
      <c r="E1068" s="166" t="n">
        <v>500</v>
      </c>
      <c r="F1068" s="51"/>
      <c r="G1068" s="19">
        <f>C1068*E1068</f>
        <v>0</v>
      </c>
      <c r="H1068" s="104"/>
      <c r="J1068" s="63"/>
      <extLst>
        <ext uri="smNativeData">
          <pm:rowDef xmlns:pm="smNativeData" id="1637750954" r="1068" hidden="1" collapsedDB="0" collapsedOL="0"/>
        </ext>
      </extLst>
    </row>
    <row r="1069" spans="2:10" hidden="1" ht="12.95" customHeight="1">
      <c r="B1069" s="186" t="s">
        <v>456</v>
      </c>
      <c r="C1069" s="331" t="n">
        <v>0</v>
      </c>
      <c r="D1069" s="50"/>
      <c r="E1069" s="166" t="n">
        <v>250</v>
      </c>
      <c r="F1069" s="51"/>
      <c r="G1069" s="19">
        <f>C1069*E1069</f>
        <v>0</v>
      </c>
      <c r="H1069" s="104"/>
      <c r="J1069" s="63"/>
      <extLst>
        <ext uri="smNativeData">
          <pm:rowDef xmlns:pm="smNativeData" id="1637750954" r="1069" hidden="1" collapsedDB="0" collapsedOL="0"/>
        </ext>
      </extLst>
    </row>
    <row r="1070" spans="2:10" hidden="1" ht="12.95" customHeight="1">
      <c r="B1070" s="186"/>
      <c r="C1070" s="329"/>
      <c r="D1070" s="329"/>
      <c r="E1070" s="103"/>
      <c r="F1070" s="51"/>
      <c r="G1070" s="105"/>
      <c r="H1070" s="104"/>
      <c r="I1070" s="5"/>
      <c r="J1070" s="63"/>
      <extLst>
        <ext uri="smNativeData">
          <pm:rowDef xmlns:pm="smNativeData" id="1637750954" r="1070" hidden="1" collapsedDB="0" collapsedOL="0"/>
        </ext>
      </extLst>
    </row>
    <row r="1071" spans="2:10" hidden="1" ht="12.95" customHeight="1">
      <c r="B1071" s="99" t="s">
        <v>457</v>
      </c>
      <c r="C1071" s="329"/>
      <c r="D1071" s="329"/>
      <c r="E1071" s="103"/>
      <c r="F1071" s="51"/>
      <c r="G1071" s="105"/>
      <c r="H1071" s="104"/>
      <c r="I1071" s="5"/>
      <c r="J1071" s="63"/>
      <extLst>
        <ext uri="smNativeData">
          <pm:rowDef xmlns:pm="smNativeData" id="1637750954" r="1071" hidden="1" collapsedDB="0" collapsedOL="0"/>
        </ext>
      </extLst>
    </row>
    <row r="1072" spans="2:10" hidden="1" ht="114.95" customHeight="1">
      <c r="B1072" s="40" t="s">
        <v>458</v>
      </c>
      <c r="H1072" s="104"/>
      <c r="I1072" s="5"/>
      <c r="J1072" s="63"/>
      <extLst>
        <ext uri="smNativeData">
          <pm:rowDef xmlns:pm="smNativeData" id="1637750954" r="1072" hidden="1" collapsedDB="0" collapsedOL="0"/>
        </ext>
      </extLst>
    </row>
    <row r="1073" spans="2:10" hidden="1" ht="25.50" customHeight="1">
      <c r="B1073" s="40" t="s">
        <v>459</v>
      </c>
      <c r="H1073" s="104"/>
      <c r="I1073" s="5"/>
      <c r="J1073" s="63"/>
      <extLst>
        <ext uri="smNativeData">
          <pm:rowDef xmlns:pm="smNativeData" id="1637750954" r="1073" hidden="1" collapsedDB="0" collapsedOL="0"/>
        </ext>
      </extLst>
    </row>
    <row r="1074" spans="2:10" hidden="1" ht="38.25" customHeight="1">
      <c r="B1074" s="40" t="s">
        <v>460</v>
      </c>
      <c r="H1074" s="99"/>
      <c r="I1074" s="101"/>
      <c r="J1074" s="63"/>
      <extLst>
        <ext uri="smNativeData">
          <pm:rowDef xmlns:pm="smNativeData" id="1637750954" r="1074" hidden="1" collapsedDB="0" collapsedOL="0"/>
        </ext>
      </extLst>
    </row>
    <row r="1075" spans="2:10" hidden="1" ht="12.95" customHeight="1">
      <c r="B1075" s="100" t="s">
        <v>461</v>
      </c>
      <c r="C1075" s="306" t="n">
        <v>0</v>
      </c>
      <c r="D1075" s="326"/>
      <c r="E1075" s="141" t="n">
        <v>1000</v>
      </c>
      <c r="G1075" s="19">
        <f>C1075*E1075</f>
        <v>0</v>
      </c>
      <c r="J1075" s="63"/>
      <extLst>
        <ext uri="smNativeData">
          <pm:rowDef xmlns:pm="smNativeData" id="1637750954" r="1075" hidden="1" collapsedDB="0" collapsedOL="0"/>
        </ext>
      </extLst>
    </row>
    <row r="1076" spans="2:10" hidden="1" ht="12.95" customHeight="1">
      <c r="B1076" s="108" t="s">
        <v>535</v>
      </c>
      <c r="C1076" s="306" t="n">
        <v>0</v>
      </c>
      <c r="D1076" s="324"/>
      <c r="E1076" s="168" t="n">
        <v>100</v>
      </c>
      <c r="F1076" s="75"/>
      <c r="G1076" s="125">
        <f>C1076*E1076</f>
        <v>0</v>
      </c>
      <c r="J1076" s="63"/>
      <extLst>
        <ext uri="smNativeData">
          <pm:rowDef xmlns:pm="smNativeData" id="1637750954" r="1076" hidden="1" collapsedDB="0" collapsedOL="0"/>
        </ext>
      </extLst>
    </row>
    <row r="1077" spans="2:10" hidden="1" ht="12.95" customHeight="1">
      <c r="B1077" s="108" t="s">
        <v>536</v>
      </c>
      <c r="C1077" s="306" t="n">
        <v>0</v>
      </c>
      <c r="D1077" s="324"/>
      <c r="E1077" s="168" t="n">
        <v>100</v>
      </c>
      <c r="F1077" s="75"/>
      <c r="G1077" s="125">
        <f>C1077*E1077</f>
        <v>0</v>
      </c>
      <c r="J1077" s="63"/>
      <extLst>
        <ext uri="smNativeData">
          <pm:rowDef xmlns:pm="smNativeData" id="1637750954" r="1077" hidden="1" collapsedDB="0" collapsedOL="0"/>
        </ext>
      </extLst>
    </row>
    <row r="1078" spans="2:10" hidden="1" ht="12.95" customHeight="1">
      <c r="B1078" s="18" t="s">
        <v>462</v>
      </c>
      <c r="C1078" s="306">
        <f>C1075*80</f>
        <v>0</v>
      </c>
      <c r="D1078" s="326"/>
      <c r="E1078" s="141" t="n">
        <v>10</v>
      </c>
      <c r="G1078" s="19">
        <f>C1078*E1078</f>
        <v>0</v>
      </c>
      <c r="J1078" s="63"/>
      <extLst>
        <ext uri="smNativeData">
          <pm:rowDef xmlns:pm="smNativeData" id="1637750954" r="1078" hidden="1" collapsedDB="0" collapsedOL="0"/>
        </ext>
      </extLst>
    </row>
    <row r="1079" spans="2:10" hidden="1" ht="12.95" customHeight="1">
      <c r="B1079" s="18"/>
      <c r="D1079" s="326"/>
      <c r="J1079" s="63"/>
      <extLst>
        <ext uri="smNativeData">
          <pm:rowDef xmlns:pm="smNativeData" id="1637750954" r="1079" hidden="1" collapsedDB="0" collapsedOL="0"/>
        </ext>
      </extLst>
    </row>
    <row r="1080" spans="2:10" hidden="1">
      <c r="B1080" s="185" t="s">
        <v>537</v>
      </c>
      <c r="C1080" s="331"/>
      <c r="D1080" s="337"/>
      <c r="E1080" s="103"/>
      <c r="F1080" s="127"/>
      <c r="J1080" s="63"/>
      <extLst>
        <ext uri="smNativeData">
          <pm:rowDef xmlns:pm="smNativeData" id="1637750954" r="1080" hidden="1" collapsedDB="0" collapsedOL="0"/>
        </ext>
      </extLst>
    </row>
    <row r="1081" spans="2:10" hidden="1">
      <c r="B1081" s="126" t="s">
        <v>538</v>
      </c>
      <c r="C1081" s="331"/>
      <c r="D1081" s="337"/>
      <c r="E1081" s="103"/>
      <c r="F1081" s="127"/>
      <c r="J1081" s="63"/>
      <extLst>
        <ext uri="smNativeData">
          <pm:rowDef xmlns:pm="smNativeData" id="1637750954" r="1081" hidden="1" collapsedDB="0" collapsedOL="0"/>
        </ext>
      </extLst>
    </row>
    <row r="1082" spans="2:10" hidden="1">
      <c r="B1082" s="126" t="s">
        <v>539</v>
      </c>
      <c r="C1082" s="331"/>
      <c r="D1082" s="337"/>
      <c r="E1082" s="103"/>
      <c r="F1082" s="127"/>
      <c r="J1082" s="63"/>
      <extLst>
        <ext uri="smNativeData">
          <pm:rowDef xmlns:pm="smNativeData" id="1637750954" r="1082" hidden="1" collapsedDB="0" collapsedOL="0"/>
        </ext>
      </extLst>
    </row>
    <row r="1083" spans="2:10" hidden="1">
      <c r="B1083" s="102" t="s">
        <v>540</v>
      </c>
      <c r="C1083" s="331" t="n">
        <v>0</v>
      </c>
      <c r="D1083" s="337"/>
      <c r="E1083" s="166" t="n">
        <v>20000</v>
      </c>
      <c r="F1083" s="127"/>
      <c r="G1083" s="19">
        <f>C1083*E1083</f>
        <v>0</v>
      </c>
      <c r="J1083" s="63"/>
      <extLst>
        <ext uri="smNativeData">
          <pm:rowDef xmlns:pm="smNativeData" id="1637750954" r="1083" hidden="1" collapsedDB="0" collapsedOL="0"/>
        </ext>
      </extLst>
    </row>
    <row r="1084" spans="2:10" ht="12.95" customHeight="1">
      <c r="B1084" s="18"/>
      <c r="D1084" s="326"/>
      <c r="J1084" s="63"/>
    </row>
    <row r="1085" spans="2:10">
      <c r="B1085" s="40" t="s">
        <v>541</v>
      </c>
      <c r="I1085" s="63"/>
      <c r="J1085" s="63"/>
    </row>
    <row r="1086" spans="2:10">
      <c r="B1086" s="6" t="s">
        <v>464</v>
      </c>
      <c r="I1086" s="63"/>
      <c r="J1086" s="63"/>
    </row>
    <row r="1087" spans="2:10">
      <c r="B1087" s="6" t="s">
        <v>465</v>
      </c>
      <c r="I1087" s="63"/>
      <c r="J1087" s="63"/>
    </row>
    <row r="1088" spans="2:10">
      <c r="B1088" s="18" t="s">
        <v>78</v>
      </c>
      <c r="C1088" s="306">
        <f>C893</f>
        <v>67.3799999999999955</v>
      </c>
      <c r="E1088" s="141" t="n">
        <v>0</v>
      </c>
      <c r="G1088" s="19">
        <f>C1088*E1088</f>
        <v>0</v>
      </c>
      <c r="I1088" s="63"/>
      <c r="J1088" s="63"/>
    </row>
    <row r="1089" spans="2:10">
      <c r="B1089" s="18"/>
      <c r="I1089" s="63"/>
      <c r="J1089" s="63"/>
    </row>
    <row r="1090" spans="2:10">
      <c r="B1090" s="52" t="s">
        <v>542</v>
      </c>
      <c r="I1090" s="63"/>
      <c r="J1090" s="63"/>
    </row>
    <row r="1091" spans="2:10" ht="15.95" customHeight="1">
      <c r="B1091" s="18" t="s">
        <v>78</v>
      </c>
      <c r="C1091" s="306">
        <f>C893</f>
        <v>67.3799999999999955</v>
      </c>
      <c r="E1091" s="141" t="n">
        <v>0</v>
      </c>
      <c r="G1091" s="19">
        <f>C1091*E1091</f>
        <v>0</v>
      </c>
      <c r="I1091" s="63"/>
      <c r="J1091" s="63"/>
    </row>
    <row r="1092" spans="2:10" ht="15.95" customHeight="1">
      <c r="I1092" s="63"/>
      <c r="J1092" s="63"/>
    </row>
    <row r="1093" spans="2:10" ht="15.95" customHeight="1">
      <c r="B1093" s="24" t="s">
        <v>416</v>
      </c>
      <c r="C1093" s="312"/>
      <c r="D1093" s="313"/>
      <c r="E1093" s="26" t="s">
        <v>94</v>
      </c>
      <c r="F1093" s="27"/>
      <c r="G1093" s="171">
        <f>SUM(G1006:G1092)</f>
        <v>0</v>
      </c>
      <c r="I1093" s="63"/>
      <c r="J1093" s="86"/>
    </row>
    <row r="1094" spans="2:10" ht="15.95" customHeight="1">
      <c r="B1094" s="10"/>
      <c r="E1094" s="28"/>
      <c r="F1094" s="28"/>
      <c r="I1094" s="63"/>
      <c r="J1094" s="86"/>
    </row>
    <row r="1095" spans="2:10" ht="15.95" customHeight="1">
      <c r="B1095" s="38" t="s">
        <v>467</v>
      </c>
      <c r="I1095" s="63"/>
      <c r="J1095" s="86"/>
    </row>
    <row r="1096" spans="2:10" ht="15.95" customHeight="1">
      <c r="I1096" s="63"/>
      <c r="J1096" s="63"/>
    </row>
    <row r="1097" spans="2:10" s="106" customFormat="1">
      <c r="B1097" s="52" t="s">
        <v>543</v>
      </c>
      <c r="C1097" s="308"/>
      <c r="D1097" s="309"/>
      <c r="E1097" s="160"/>
      <c r="F1097" s="53"/>
      <c r="G1097" s="170"/>
      <c r="I1097" s="107"/>
      <c r="J1097" s="107"/>
    </row>
    <row r="1098" spans="2:10">
      <c r="B1098" s="6" t="s">
        <v>264</v>
      </c>
      <c r="I1098" s="63"/>
      <c r="J1098" s="63"/>
    </row>
    <row r="1099" spans="2:10" ht="15.95" customHeight="1">
      <c r="B1099" s="18" t="s">
        <v>124</v>
      </c>
      <c r="C1099" s="306" t="n">
        <v>10.1699999999999999</v>
      </c>
      <c r="E1099" s="141" t="n">
        <v>0</v>
      </c>
      <c r="G1099" s="19">
        <f>C1099*E1099</f>
        <v>0</v>
      </c>
      <c r="I1099" s="63"/>
      <c r="J1099" s="63"/>
    </row>
    <row r="1100" spans="2:10" ht="15.95" customHeight="1">
      <c r="B1100" s="18"/>
      <c r="I1100" s="63"/>
      <c r="J1100" s="63"/>
    </row>
    <row r="1101" spans="2:10">
      <c r="B1101" s="40" t="s">
        <v>469</v>
      </c>
      <c r="I1101" s="63"/>
      <c r="J1101" s="63"/>
    </row>
    <row r="1102" spans="2:10">
      <c r="B1102" s="40" t="s">
        <v>470</v>
      </c>
      <c r="I1102" s="63"/>
      <c r="J1102" s="63"/>
    </row>
    <row r="1103" spans="2:10" ht="15.95" customHeight="1">
      <c r="B1103" s="108" t="s">
        <v>188</v>
      </c>
      <c r="C1103" s="306" t="n">
        <v>5</v>
      </c>
      <c r="E1103" s="141" t="n">
        <v>0</v>
      </c>
      <c r="G1103" s="19">
        <f>C1103*E1103</f>
        <v>0</v>
      </c>
      <c r="I1103" s="63"/>
      <c r="J1103" s="63"/>
    </row>
    <row r="1104" spans="2:10" ht="15.95" customHeight="1">
      <c r="B1104" s="109"/>
      <c r="I1104" s="63"/>
      <c r="J1104" s="63"/>
    </row>
    <row r="1105" spans="2:10" ht="54" customHeight="1">
      <c r="B1105" s="40" t="s">
        <v>471</v>
      </c>
      <c r="I1105" s="63"/>
      <c r="J1105" s="63"/>
    </row>
    <row r="1106" spans="2:10">
      <c r="B1106" s="40" t="s">
        <v>472</v>
      </c>
      <c r="I1106" s="63"/>
      <c r="J1106" s="63"/>
    </row>
    <row r="1107" spans="2:10" ht="15.95" customHeight="1">
      <c r="B1107" s="108" t="s">
        <v>188</v>
      </c>
      <c r="C1107" s="306" t="n">
        <v>4</v>
      </c>
      <c r="E1107" s="141" t="n">
        <v>0</v>
      </c>
      <c r="G1107" s="19">
        <f>C1107*E1107</f>
        <v>0</v>
      </c>
      <c r="I1107" s="63"/>
      <c r="J1107" s="63"/>
    </row>
    <row r="1108" spans="2:10" hidden="1" ht="12.95" customHeight="1">
      <c r="B1108" s="108"/>
      <c r="I1108" s="63"/>
      <c r="J1108" s="63"/>
      <extLst>
        <ext uri="smNativeData">
          <pm:rowDef xmlns:pm="smNativeData" id="1637750954" r="1108" hidden="1" collapsedDB="0" collapsedOL="0"/>
        </ext>
      </extLst>
    </row>
    <row r="1109" spans="2:10" hidden="1" ht="90" customHeight="1">
      <c r="B1109" s="40" t="s">
        <v>544</v>
      </c>
      <c r="I1109" s="63"/>
      <c r="J1109" s="63"/>
      <extLst>
        <ext uri="smNativeData">
          <pm:rowDef xmlns:pm="smNativeData" id="1637750954" r="1109" hidden="1" collapsedDB="0" collapsedOL="0"/>
        </ext>
      </extLst>
    </row>
    <row r="1110" spans="2:10" hidden="1">
      <c r="B1110" s="40" t="s">
        <v>310</v>
      </c>
      <c r="I1110" s="63"/>
      <c r="J1110" s="63"/>
      <extLst>
        <ext uri="smNativeData">
          <pm:rowDef xmlns:pm="smNativeData" id="1637750954" r="1110" hidden="1" collapsedDB="0" collapsedOL="0"/>
        </ext>
      </extLst>
    </row>
    <row r="1111" spans="2:10" hidden="1">
      <c r="B1111" s="18" t="s">
        <v>308</v>
      </c>
      <c r="C1111" s="306" t="n">
        <v>0</v>
      </c>
      <c r="E1111" s="141" t="n">
        <v>150</v>
      </c>
      <c r="G1111" s="19">
        <f>C1111*E1111</f>
        <v>0</v>
      </c>
      <c r="I1111" s="63"/>
      <c r="J1111" s="63"/>
      <extLst>
        <ext uri="smNativeData">
          <pm:rowDef xmlns:pm="smNativeData" id="1637750954" r="1111" hidden="1" collapsedDB="0" collapsedOL="0"/>
        </ext>
      </extLst>
    </row>
    <row r="1112" spans="2:10" hidden="1">
      <c r="B1112" s="18"/>
      <c r="I1112" s="63"/>
      <c r="J1112" s="63"/>
      <extLst>
        <ext uri="smNativeData">
          <pm:rowDef xmlns:pm="smNativeData" id="1637750954" r="1112" hidden="1" collapsedDB="0" collapsedOL="0"/>
        </ext>
      </extLst>
    </row>
    <row r="1113" spans="2:10" hidden="1" ht="143.65" customHeight="1">
      <c r="B1113" s="40" t="s">
        <v>474</v>
      </c>
      <c r="I1113" s="63"/>
      <c r="J1113" s="63"/>
      <extLst>
        <ext uri="smNativeData">
          <pm:rowDef xmlns:pm="smNativeData" id="1637750954" r="1113" hidden="1" collapsedDB="0" collapsedOL="0"/>
        </ext>
      </extLst>
    </row>
    <row r="1114" spans="2:10" hidden="1">
      <c r="B1114" s="18" t="s">
        <v>68</v>
      </c>
      <c r="C1114" s="306" t="n">
        <v>0</v>
      </c>
      <c r="E1114" s="141" t="n">
        <v>175</v>
      </c>
      <c r="G1114" s="19">
        <f>C1114*E1114</f>
        <v>0</v>
      </c>
      <c r="I1114" s="63"/>
      <c r="J1114" s="63"/>
      <extLst>
        <ext uri="smNativeData">
          <pm:rowDef xmlns:pm="smNativeData" id="1637750954" r="1114" hidden="1" collapsedDB="0" collapsedOL="0"/>
        </ext>
      </extLst>
    </row>
    <row r="1115" spans="2:10" hidden="1">
      <c r="B1115" s="18"/>
      <c r="I1115" s="63"/>
      <c r="J1115" s="63"/>
      <extLst>
        <ext uri="smNativeData">
          <pm:rowDef xmlns:pm="smNativeData" id="1637750954" r="1115" hidden="1" collapsedDB="0" collapsedOL="0"/>
        </ext>
      </extLst>
    </row>
    <row r="1116" spans="2:10" hidden="1" ht="108.75" customHeight="1">
      <c r="B1116" s="40" t="s">
        <v>475</v>
      </c>
      <c r="I1116" s="63"/>
      <c r="J1116" s="63"/>
      <extLst>
        <ext uri="smNativeData">
          <pm:rowDef xmlns:pm="smNativeData" id="1637750954" r="1116" hidden="1" collapsedDB="0" collapsedOL="0"/>
        </ext>
      </extLst>
    </row>
    <row r="1117" spans="2:10" hidden="1">
      <c r="B1117" s="18" t="s">
        <v>68</v>
      </c>
      <c r="C1117" s="306" t="n">
        <v>0</v>
      </c>
      <c r="E1117" s="141" t="n">
        <v>175</v>
      </c>
      <c r="G1117" s="19">
        <f>C1117*E1117</f>
        <v>0</v>
      </c>
      <c r="I1117" s="63"/>
      <c r="J1117" s="63"/>
      <extLst>
        <ext uri="smNativeData">
          <pm:rowDef xmlns:pm="smNativeData" id="1637750954" r="1117" hidden="1" collapsedDB="0" collapsedOL="0"/>
        </ext>
      </extLst>
    </row>
    <row r="1118" spans="2:10" hidden="1">
      <c r="B1118" s="18" t="s">
        <v>476</v>
      </c>
      <c r="C1118" s="306" t="n">
        <v>0</v>
      </c>
      <c r="E1118" s="141" t="n">
        <v>175</v>
      </c>
      <c r="G1118" s="19">
        <f>C1118*E1118</f>
        <v>0</v>
      </c>
      <c r="I1118" s="63"/>
      <c r="J1118" s="63"/>
      <extLst>
        <ext uri="smNativeData">
          <pm:rowDef xmlns:pm="smNativeData" id="1637750954" r="1118" hidden="1" collapsedDB="0" collapsedOL="0"/>
        </ext>
      </extLst>
    </row>
    <row r="1119" spans="2:10" hidden="1">
      <c r="B1119" s="18" t="s">
        <v>477</v>
      </c>
      <c r="C1119" s="306" t="n">
        <v>0</v>
      </c>
      <c r="E1119" s="141" t="n">
        <v>175</v>
      </c>
      <c r="G1119" s="19">
        <f>C1119*E1119</f>
        <v>0</v>
      </c>
      <c r="I1119" s="63"/>
      <c r="J1119" s="63"/>
      <extLst>
        <ext uri="smNativeData">
          <pm:rowDef xmlns:pm="smNativeData" id="1637750954" r="1119" hidden="1" collapsedDB="0" collapsedOL="0"/>
        </ext>
      </extLst>
    </row>
    <row r="1120" spans="2:10" hidden="1">
      <c r="B1120" s="18"/>
      <c r="I1120" s="63"/>
      <c r="J1120" s="63"/>
      <extLst>
        <ext uri="smNativeData">
          <pm:rowDef xmlns:pm="smNativeData" id="1637750954" r="1120" hidden="1" collapsedDB="0" collapsedOL="0"/>
        </ext>
      </extLst>
    </row>
    <row r="1121" spans="2:10" hidden="1">
      <c r="B1121" s="40" t="s">
        <v>545</v>
      </c>
      <c r="I1121" s="63"/>
      <c r="J1121" s="63"/>
      <extLst>
        <ext uri="smNativeData">
          <pm:rowDef xmlns:pm="smNativeData" id="1637750954" r="1121" hidden="1" collapsedDB="0" collapsedOL="0"/>
        </ext>
      </extLst>
    </row>
    <row r="1122" spans="2:10" hidden="1">
      <c r="B1122" s="81" t="s">
        <v>479</v>
      </c>
      <c r="C1122" s="306" t="n">
        <v>0</v>
      </c>
      <c r="E1122" s="141" t="n">
        <v>400</v>
      </c>
      <c r="G1122" s="19">
        <f>C1122*E1122</f>
        <v>0</v>
      </c>
      <c r="I1122" s="63"/>
      <c r="J1122" s="63"/>
      <extLst>
        <ext uri="smNativeData">
          <pm:rowDef xmlns:pm="smNativeData" id="1637750954" r="1122" hidden="1" collapsedDB="0" collapsedOL="0"/>
        </ext>
      </extLst>
    </row>
    <row r="1123" spans="2:10" hidden="1">
      <c r="B1123" s="81"/>
      <c r="I1123" s="63"/>
      <c r="J1123" s="63"/>
      <extLst>
        <ext uri="smNativeData">
          <pm:rowDef xmlns:pm="smNativeData" id="1637750954" r="1123" hidden="1" collapsedDB="0" collapsedOL="0"/>
        </ext>
      </extLst>
    </row>
    <row r="1124" spans="2:10" hidden="1">
      <c r="B1124" s="52" t="s">
        <v>546</v>
      </c>
      <c r="I1124" s="63"/>
      <c r="J1124" s="63"/>
      <extLst>
        <ext uri="smNativeData">
          <pm:rowDef xmlns:pm="smNativeData" id="1637750954" r="1124" hidden="1" collapsedDB="0" collapsedOL="0"/>
        </ext>
      </extLst>
    </row>
    <row r="1125" spans="2:10" hidden="1">
      <c r="B1125" s="52" t="s">
        <v>547</v>
      </c>
      <c r="I1125" s="63"/>
      <c r="J1125" s="63"/>
      <extLst>
        <ext uri="smNativeData">
          <pm:rowDef xmlns:pm="smNativeData" id="1637750954" r="1125" hidden="1" collapsedDB="0" collapsedOL="0"/>
        </ext>
      </extLst>
    </row>
    <row r="1126" spans="2:10" hidden="1">
      <c r="B1126" s="37" t="s">
        <v>548</v>
      </c>
      <c r="I1126" s="63"/>
      <c r="J1126" s="63"/>
      <extLst>
        <ext uri="smNativeData">
          <pm:rowDef xmlns:pm="smNativeData" id="1637750954" r="1126" hidden="1" collapsedDB="0" collapsedOL="0"/>
        </ext>
      </extLst>
    </row>
    <row r="1127" spans="2:10" hidden="1">
      <c r="B1127" s="128" t="s">
        <v>549</v>
      </c>
      <c r="I1127" s="63"/>
      <c r="J1127" s="63"/>
      <extLst>
        <ext uri="smNativeData">
          <pm:rowDef xmlns:pm="smNativeData" id="1637750954" r="1127" hidden="1" collapsedDB="0" collapsedOL="0"/>
        </ext>
      </extLst>
    </row>
    <row r="1128" spans="2:10" hidden="1">
      <c r="B1128" s="128" t="s">
        <v>550</v>
      </c>
      <c r="I1128" s="63"/>
      <c r="J1128" s="63"/>
      <extLst>
        <ext uri="smNativeData">
          <pm:rowDef xmlns:pm="smNativeData" id="1637750954" r="1128" hidden="1" collapsedDB="0" collapsedOL="0"/>
        </ext>
      </extLst>
    </row>
    <row r="1129" spans="2:10" hidden="1">
      <c r="B1129" s="128" t="s">
        <v>551</v>
      </c>
      <c r="I1129" s="63"/>
      <c r="J1129" s="63"/>
      <extLst>
        <ext uri="smNativeData">
          <pm:rowDef xmlns:pm="smNativeData" id="1637750954" r="1129" hidden="1" collapsedDB="0" collapsedOL="0"/>
        </ext>
      </extLst>
    </row>
    <row r="1130" spans="2:10" hidden="1">
      <c r="B1130" s="128" t="s">
        <v>552</v>
      </c>
      <c r="I1130" s="63"/>
      <c r="J1130" s="63"/>
      <extLst>
        <ext uri="smNativeData">
          <pm:rowDef xmlns:pm="smNativeData" id="1637750954" r="1130" hidden="1" collapsedDB="0" collapsedOL="0"/>
        </ext>
      </extLst>
    </row>
    <row r="1131" spans="2:10" hidden="1">
      <c r="B1131" s="128" t="s">
        <v>553</v>
      </c>
      <c r="I1131" s="63"/>
      <c r="J1131" s="63"/>
      <extLst>
        <ext uri="smNativeData">
          <pm:rowDef xmlns:pm="smNativeData" id="1637750954" r="1131" hidden="1" collapsedDB="0" collapsedOL="0"/>
        </ext>
      </extLst>
    </row>
    <row r="1132" spans="2:10" hidden="1">
      <c r="B1132" s="128" t="s">
        <v>554</v>
      </c>
      <c r="I1132" s="63"/>
      <c r="J1132" s="63"/>
      <extLst>
        <ext uri="smNativeData">
          <pm:rowDef xmlns:pm="smNativeData" id="1637750954" r="1132" hidden="1" collapsedDB="0" collapsedOL="0"/>
        </ext>
      </extLst>
    </row>
    <row r="1133" spans="2:10" hidden="1">
      <c r="B1133" s="108" t="s">
        <v>555</v>
      </c>
      <c r="I1133" s="63"/>
      <c r="J1133" s="63"/>
      <extLst>
        <ext uri="smNativeData">
          <pm:rowDef xmlns:pm="smNativeData" id="1637750954" r="1133" hidden="1" collapsedDB="0" collapsedOL="0"/>
        </ext>
      </extLst>
    </row>
    <row r="1134" spans="2:10" hidden="1">
      <c r="B1134" s="108" t="s">
        <v>556</v>
      </c>
      <c r="I1134" s="63"/>
      <c r="J1134" s="63"/>
      <extLst>
        <ext uri="smNativeData">
          <pm:rowDef xmlns:pm="smNativeData" id="1637750954" r="1134" hidden="1" collapsedDB="0" collapsedOL="0"/>
        </ext>
      </extLst>
    </row>
    <row r="1135" spans="2:10" hidden="1">
      <c r="B1135" s="108" t="s">
        <v>557</v>
      </c>
      <c r="I1135" s="63"/>
      <c r="J1135" s="63"/>
      <extLst>
        <ext uri="smNativeData">
          <pm:rowDef xmlns:pm="smNativeData" id="1637750954" r="1135" hidden="1" collapsedDB="0" collapsedOL="0"/>
        </ext>
      </extLst>
    </row>
    <row r="1136" spans="2:10" hidden="1">
      <c r="B1136" s="108" t="s">
        <v>558</v>
      </c>
      <c r="I1136" s="63"/>
      <c r="J1136" s="63"/>
      <extLst>
        <ext uri="smNativeData">
          <pm:rowDef xmlns:pm="smNativeData" id="1637750954" r="1136" hidden="1" collapsedDB="0" collapsedOL="0"/>
        </ext>
      </extLst>
    </row>
    <row r="1137" spans="2:10" hidden="1">
      <c r="B1137" s="108" t="s">
        <v>559</v>
      </c>
      <c r="I1137" s="63"/>
      <c r="J1137" s="63"/>
      <extLst>
        <ext uri="smNativeData">
          <pm:rowDef xmlns:pm="smNativeData" id="1637750954" r="1137" hidden="1" collapsedDB="0" collapsedOL="0"/>
        </ext>
      </extLst>
    </row>
    <row r="1138" spans="2:10" hidden="1">
      <c r="B1138" s="128" t="s">
        <v>560</v>
      </c>
      <c r="I1138" s="63"/>
      <c r="J1138" s="63"/>
      <extLst>
        <ext uri="smNativeData">
          <pm:rowDef xmlns:pm="smNativeData" id="1637750954" r="1138" hidden="1" collapsedDB="0" collapsedOL="0"/>
        </ext>
      </extLst>
    </row>
    <row r="1139" spans="2:10" hidden="1">
      <c r="B1139" s="108" t="s">
        <v>561</v>
      </c>
      <c r="I1139" s="63"/>
      <c r="J1139" s="63"/>
      <extLst>
        <ext uri="smNativeData">
          <pm:rowDef xmlns:pm="smNativeData" id="1637750954" r="1139" hidden="1" collapsedDB="0" collapsedOL="0"/>
        </ext>
      </extLst>
    </row>
    <row r="1140" spans="2:10" hidden="1">
      <c r="B1140" s="128" t="s">
        <v>562</v>
      </c>
      <c r="I1140" s="63"/>
      <c r="J1140" s="63"/>
      <extLst>
        <ext uri="smNativeData">
          <pm:rowDef xmlns:pm="smNativeData" id="1637750954" r="1140" hidden="1" collapsedDB="0" collapsedOL="0"/>
        </ext>
      </extLst>
    </row>
    <row r="1141" spans="2:10" hidden="1">
      <c r="B1141" s="128" t="s">
        <v>563</v>
      </c>
      <c r="I1141" s="63"/>
      <c r="J1141" s="63"/>
      <extLst>
        <ext uri="smNativeData">
          <pm:rowDef xmlns:pm="smNativeData" id="1637750954" r="1141" hidden="1" collapsedDB="0" collapsedOL="0"/>
        </ext>
      </extLst>
    </row>
    <row r="1142" spans="2:10" hidden="1">
      <c r="B1142" s="108" t="s">
        <v>564</v>
      </c>
      <c r="I1142" s="63"/>
      <c r="J1142" s="63"/>
      <extLst>
        <ext uri="smNativeData">
          <pm:rowDef xmlns:pm="smNativeData" id="1637750954" r="1142" hidden="1" collapsedDB="0" collapsedOL="0"/>
        </ext>
      </extLst>
    </row>
    <row r="1143" spans="2:10" hidden="1">
      <c r="B1143" s="129" t="s">
        <v>565</v>
      </c>
      <c r="C1143" s="307"/>
      <c r="I1143" s="63"/>
      <c r="J1143" s="63"/>
      <extLst>
        <ext uri="smNativeData">
          <pm:rowDef xmlns:pm="smNativeData" id="1637750954" r="1143" hidden="1" collapsedDB="0" collapsedOL="0"/>
        </ext>
      </extLst>
    </row>
    <row r="1144" spans="2:10" hidden="1">
      <c r="B1144" s="18" t="s">
        <v>566</v>
      </c>
      <c r="E1144" s="31" t="n">
        <v>25000</v>
      </c>
      <c r="G1144" s="5">
        <f>C1144*E1144</f>
        <v>0</v>
      </c>
      <c r="I1144" s="63"/>
      <c r="J1144" s="63"/>
      <extLst>
        <ext uri="smNativeData">
          <pm:rowDef xmlns:pm="smNativeData" id="1637750954" r="1144" hidden="1" collapsedDB="0" collapsedOL="0"/>
        </ext>
      </extLst>
    </row>
    <row r="1145" spans="2:10" hidden="1">
      <c r="B1145" s="18"/>
      <c r="I1145" s="63"/>
      <c r="J1145" s="63"/>
      <extLst>
        <ext uri="smNativeData">
          <pm:rowDef xmlns:pm="smNativeData" id="1637750954" r="1145" hidden="1" collapsedDB="0" collapsedOL="0"/>
        </ext>
      </extLst>
    </row>
    <row r="1146" spans="2:10" hidden="1">
      <c r="B1146" s="52" t="s">
        <v>567</v>
      </c>
      <c r="C1146" s="323"/>
      <c r="D1146" s="324"/>
      <c r="E1146" s="163"/>
      <c r="F1146" s="75"/>
      <c r="G1146" s="75"/>
      <c r="I1146" s="63"/>
      <c r="J1146" s="63"/>
      <extLst>
        <ext uri="smNativeData">
          <pm:rowDef xmlns:pm="smNativeData" id="1637750954" r="1146" hidden="1" collapsedDB="0" collapsedOL="0"/>
        </ext>
      </extLst>
    </row>
    <row r="1147" spans="2:10" hidden="1">
      <c r="B1147" s="52" t="s">
        <v>568</v>
      </c>
      <c r="C1147" s="323"/>
      <c r="D1147" s="324"/>
      <c r="E1147" s="163"/>
      <c r="F1147" s="75"/>
      <c r="G1147" s="75"/>
      <c r="I1147" s="63"/>
      <c r="J1147" s="63"/>
      <extLst>
        <ext uri="smNativeData">
          <pm:rowDef xmlns:pm="smNativeData" id="1637750954" r="1147" hidden="1" collapsedDB="0" collapsedOL="0"/>
        </ext>
      </extLst>
    </row>
    <row r="1148" spans="2:10" hidden="1">
      <c r="B1148" s="108" t="s">
        <v>569</v>
      </c>
      <c r="C1148" s="306" t="n">
        <v>0</v>
      </c>
      <c r="E1148" s="141" t="n">
        <v>40</v>
      </c>
      <c r="G1148" s="19">
        <f>C1148*E1148</f>
        <v>0</v>
      </c>
      <c r="I1148" s="63"/>
      <c r="J1148" s="63"/>
      <extLst>
        <ext uri="smNativeData">
          <pm:rowDef xmlns:pm="smNativeData" id="1637750954" r="1148" hidden="1" collapsedDB="0" collapsedOL="0"/>
        </ext>
      </extLst>
    </row>
    <row r="1149" spans="2:10" hidden="1">
      <c r="B1149" s="18"/>
      <c r="I1149" s="63"/>
      <c r="J1149" s="63"/>
      <extLst>
        <ext uri="smNativeData">
          <pm:rowDef xmlns:pm="smNativeData" id="1637750954" r="1149" hidden="1" collapsedDB="0" collapsedOL="0"/>
        </ext>
      </extLst>
    </row>
    <row r="1150" spans="2:10" hidden="1">
      <c r="B1150" s="52" t="s">
        <v>570</v>
      </c>
      <c r="I1150" s="63"/>
      <c r="J1150" s="63"/>
      <extLst>
        <ext uri="smNativeData">
          <pm:rowDef xmlns:pm="smNativeData" id="1637750954" r="1150" hidden="1" collapsedDB="0" collapsedOL="0"/>
        </ext>
      </extLst>
    </row>
    <row r="1151" spans="2:10" hidden="1">
      <c r="B1151" s="52" t="s">
        <v>571</v>
      </c>
      <c r="I1151" s="63"/>
      <c r="J1151" s="63"/>
      <extLst>
        <ext uri="smNativeData">
          <pm:rowDef xmlns:pm="smNativeData" id="1637750954" r="1151" hidden="1" collapsedDB="0" collapsedOL="0"/>
        </ext>
      </extLst>
    </row>
    <row r="1152" spans="2:10" hidden="1">
      <c r="B1152" s="18" t="s">
        <v>116</v>
      </c>
      <c r="C1152" s="306" t="n">
        <v>0</v>
      </c>
      <c r="E1152" s="141" t="n">
        <v>1000</v>
      </c>
      <c r="G1152" s="19">
        <f>C1152*E1152</f>
        <v>0</v>
      </c>
      <c r="I1152" s="63"/>
      <c r="J1152" s="63"/>
      <extLst>
        <ext uri="smNativeData">
          <pm:rowDef xmlns:pm="smNativeData" id="1637750954" r="1152" hidden="1" collapsedDB="0" collapsedOL="0"/>
        </ext>
      </extLst>
    </row>
    <row r="1153" spans="2:10" hidden="1">
      <c r="B1153" s="81"/>
      <c r="I1153" s="63"/>
      <c r="J1153" s="63"/>
      <extLst>
        <ext uri="smNativeData">
          <pm:rowDef xmlns:pm="smNativeData" id="1637750954" r="1153" hidden="1" collapsedDB="0" collapsedOL="0"/>
        </ext>
      </extLst>
    </row>
    <row r="1154" spans="2:10" hidden="1">
      <c r="B1154" s="40" t="s">
        <v>480</v>
      </c>
      <c r="I1154" s="63"/>
      <c r="J1154" s="63"/>
      <extLst>
        <ext uri="smNativeData">
          <pm:rowDef xmlns:pm="smNativeData" id="1637750954" r="1154" hidden="1" collapsedDB="0" collapsedOL="0"/>
        </ext>
      </extLst>
    </row>
    <row r="1155" spans="2:10" hidden="1">
      <c r="B1155" s="54" t="s">
        <v>481</v>
      </c>
      <c r="I1155" s="63"/>
      <c r="J1155" s="63"/>
      <extLst>
        <ext uri="smNativeData">
          <pm:rowDef xmlns:pm="smNativeData" id="1637750954" r="1155" hidden="1" collapsedDB="0" collapsedOL="0"/>
        </ext>
      </extLst>
    </row>
    <row r="1156" spans="2:10" hidden="1">
      <c r="B1156" s="18" t="s">
        <v>482</v>
      </c>
      <c r="C1156" s="306" t="n">
        <v>0</v>
      </c>
      <c r="E1156" s="141" t="n">
        <v>1500</v>
      </c>
      <c r="G1156" s="39">
        <f>C1156*E1156</f>
        <v>0</v>
      </c>
      <c r="I1156" s="63"/>
      <c r="J1156" s="63"/>
      <extLst>
        <ext uri="smNativeData">
          <pm:rowDef xmlns:pm="smNativeData" id="1637750954" r="1156" hidden="1" collapsedDB="0" collapsedOL="0"/>
        </ext>
      </extLst>
    </row>
    <row r="1157" spans="2:10" hidden="1">
      <c r="B1157" s="81"/>
      <c r="I1157" s="63"/>
      <c r="J1157" s="63"/>
      <extLst>
        <ext uri="smNativeData">
          <pm:rowDef xmlns:pm="smNativeData" id="1637750954" r="1157" hidden="1" collapsedDB="0" collapsedOL="0"/>
        </ext>
      </extLst>
    </row>
    <row r="1158" spans="2:10" hidden="1">
      <c r="B1158" s="6" t="s">
        <v>483</v>
      </c>
      <c r="I1158" s="63"/>
      <c r="J1158" s="63"/>
      <extLst>
        <ext uri="smNativeData">
          <pm:rowDef xmlns:pm="smNativeData" id="1637750954" r="1158" hidden="1" collapsedDB="0" collapsedOL="0"/>
        </ext>
      </extLst>
    </row>
    <row r="1159" spans="2:10" hidden="1">
      <c r="B1159" s="6" t="s">
        <v>484</v>
      </c>
      <c r="I1159" s="63"/>
      <c r="J1159" s="63"/>
      <extLst>
        <ext uri="smNativeData">
          <pm:rowDef xmlns:pm="smNativeData" id="1637750954" r="1159" hidden="1" collapsedDB="0" collapsedOL="0"/>
        </ext>
      </extLst>
    </row>
    <row r="1160" spans="2:10" hidden="1">
      <c r="B1160" s="6" t="s">
        <v>285</v>
      </c>
      <c r="I1160" s="63"/>
      <c r="J1160" s="63"/>
      <extLst>
        <ext uri="smNativeData">
          <pm:rowDef xmlns:pm="smNativeData" id="1637750954" r="1160" hidden="1" collapsedDB="0" collapsedOL="0"/>
        </ext>
      </extLst>
    </row>
    <row r="1161" spans="2:10" hidden="1">
      <c r="B1161" s="6" t="s">
        <v>286</v>
      </c>
      <c r="I1161" s="63"/>
      <c r="J1161" s="63"/>
      <extLst>
        <ext uri="smNativeData">
          <pm:rowDef xmlns:pm="smNativeData" id="1637750954" r="1161" hidden="1" collapsedDB="0" collapsedOL="0"/>
        </ext>
      </extLst>
    </row>
    <row r="1162" spans="2:10" hidden="1">
      <c r="B1162" s="6" t="s">
        <v>287</v>
      </c>
      <c r="I1162" s="63"/>
      <c r="J1162" s="63"/>
      <extLst>
        <ext uri="smNativeData">
          <pm:rowDef xmlns:pm="smNativeData" id="1637750954" r="1162" hidden="1" collapsedDB="0" collapsedOL="0"/>
        </ext>
      </extLst>
    </row>
    <row r="1163" spans="2:10" hidden="1">
      <c r="B1163" s="6" t="s">
        <v>288</v>
      </c>
      <c r="I1163" s="63"/>
      <c r="J1163" s="63"/>
      <extLst>
        <ext uri="smNativeData">
          <pm:rowDef xmlns:pm="smNativeData" id="1637750954" r="1163" hidden="1" collapsedDB="0" collapsedOL="0"/>
        </ext>
      </extLst>
    </row>
    <row r="1164" spans="2:10" hidden="1">
      <c r="B1164" s="6" t="s">
        <v>289</v>
      </c>
      <c r="I1164" s="63"/>
      <c r="J1164" s="63"/>
      <extLst>
        <ext uri="smNativeData">
          <pm:rowDef xmlns:pm="smNativeData" id="1637750954" r="1164" hidden="1" collapsedDB="0" collapsedOL="0"/>
        </ext>
      </extLst>
    </row>
    <row r="1165" spans="2:10" hidden="1">
      <c r="B1165" s="6" t="s">
        <v>290</v>
      </c>
      <c r="I1165" s="63"/>
      <c r="J1165" s="63"/>
      <extLst>
        <ext uri="smNativeData">
          <pm:rowDef xmlns:pm="smNativeData" id="1637750954" r="1165" hidden="1" collapsedDB="0" collapsedOL="0"/>
        </ext>
      </extLst>
    </row>
    <row r="1166" spans="2:10" hidden="1">
      <c r="B1166" s="6" t="s">
        <v>291</v>
      </c>
      <c r="I1166" s="63"/>
      <c r="J1166" s="63"/>
      <extLst>
        <ext uri="smNativeData">
          <pm:rowDef xmlns:pm="smNativeData" id="1637750954" r="1166" hidden="1" collapsedDB="0" collapsedOL="0"/>
        </ext>
      </extLst>
    </row>
    <row r="1167" spans="2:10" hidden="1">
      <c r="B1167" s="6" t="s">
        <v>292</v>
      </c>
      <c r="I1167" s="63"/>
      <c r="J1167" s="63"/>
      <extLst>
        <ext uri="smNativeData">
          <pm:rowDef xmlns:pm="smNativeData" id="1637750954" r="1167" hidden="1" collapsedDB="0" collapsedOL="0"/>
        </ext>
      </extLst>
    </row>
    <row r="1168" spans="2:10" hidden="1">
      <c r="B1168" s="6" t="s">
        <v>485</v>
      </c>
      <c r="D1168" s="332" t="n">
        <v>10</v>
      </c>
      <c r="E1168" s="141" t="n">
        <v>10</v>
      </c>
      <c r="G1168" s="19">
        <f>C1168*E1168</f>
        <v>0</v>
      </c>
      <c r="I1168" s="63"/>
      <c r="J1168" s="63"/>
      <extLst>
        <ext uri="smNativeData">
          <pm:rowDef xmlns:pm="smNativeData" id="1637750954" r="1168" hidden="1" collapsedDB="0" collapsedOL="0"/>
        </ext>
      </extLst>
    </row>
    <row r="1169" spans="2:10" hidden="1">
      <c r="B1169" s="6" t="s">
        <v>486</v>
      </c>
      <c r="D1169" s="332" t="n">
        <v>30</v>
      </c>
      <c r="E1169" s="141" t="n">
        <v>10</v>
      </c>
      <c r="G1169" s="19">
        <f>C1169*E1169</f>
        <v>0</v>
      </c>
      <c r="I1169" s="63"/>
      <c r="J1169" s="63"/>
      <extLst>
        <ext uri="smNativeData">
          <pm:rowDef xmlns:pm="smNativeData" id="1637750954" r="1169" hidden="1" collapsedDB="0" collapsedOL="0"/>
        </ext>
      </extLst>
    </row>
    <row r="1170" spans="2:10" hidden="1">
      <c r="B1170" s="6" t="s">
        <v>487</v>
      </c>
      <c r="D1170" s="332" t="n">
        <v>10</v>
      </c>
      <c r="E1170" s="141" t="n">
        <v>10</v>
      </c>
      <c r="G1170" s="19">
        <f>C1170*E1170</f>
        <v>0</v>
      </c>
      <c r="I1170" s="63"/>
      <c r="J1170" s="63"/>
      <extLst>
        <ext uri="smNativeData">
          <pm:rowDef xmlns:pm="smNativeData" id="1637750954" r="1170" hidden="1" collapsedDB="0" collapsedOL="0"/>
        </ext>
      </extLst>
    </row>
    <row r="1171" spans="2:10" hidden="1">
      <c r="B1171" s="6" t="s">
        <v>488</v>
      </c>
      <c r="D1171" s="332" t="n">
        <v>15</v>
      </c>
      <c r="E1171" s="141" t="n">
        <v>10</v>
      </c>
      <c r="G1171" s="19">
        <f>C1171*E1171</f>
        <v>0</v>
      </c>
      <c r="I1171" s="63"/>
      <c r="J1171" s="63"/>
      <extLst>
        <ext uri="smNativeData">
          <pm:rowDef xmlns:pm="smNativeData" id="1637750954" r="1171" hidden="1" collapsedDB="0" collapsedOL="0"/>
        </ext>
      </extLst>
    </row>
    <row r="1172" spans="2:10" hidden="1">
      <c r="B1172" s="6" t="s">
        <v>297</v>
      </c>
      <c r="D1172" s="332" t="n">
        <v>100</v>
      </c>
      <c r="E1172" s="141" t="n">
        <v>10</v>
      </c>
      <c r="G1172" s="19">
        <f>C1172*E1172</f>
        <v>0</v>
      </c>
      <c r="I1172" s="63"/>
      <c r="J1172" s="63"/>
      <extLst>
        <ext uri="smNativeData">
          <pm:rowDef xmlns:pm="smNativeData" id="1637750954" r="1172" hidden="1" collapsedDB="0" collapsedOL="0"/>
        </ext>
      </extLst>
    </row>
    <row r="1173" spans="2:10" hidden="1">
      <c r="B1173" s="6" t="s">
        <v>298</v>
      </c>
      <c r="D1173" s="332" t="n">
        <v>30</v>
      </c>
      <c r="E1173" s="141" t="n">
        <v>10</v>
      </c>
      <c r="G1173" s="19">
        <f>C1173*E1173</f>
        <v>0</v>
      </c>
      <c r="I1173" s="63"/>
      <c r="J1173" s="63"/>
      <extLst>
        <ext uri="smNativeData">
          <pm:rowDef xmlns:pm="smNativeData" id="1637750954" r="1173" hidden="1" collapsedDB="0" collapsedOL="0"/>
        </ext>
      </extLst>
    </row>
    <row r="1174" spans="2:10" hidden="1">
      <c r="B1174" s="81"/>
      <c r="I1174" s="63"/>
      <c r="J1174" s="63"/>
      <extLst>
        <ext uri="smNativeData">
          <pm:rowDef xmlns:pm="smNativeData" id="1637750954" r="1174" hidden="1" collapsedDB="0" collapsedOL="0"/>
        </ext>
      </extLst>
    </row>
    <row r="1175" spans="2:10" hidden="1">
      <c r="B1175" s="81"/>
      <c r="I1175" s="63"/>
      <c r="J1175" s="63"/>
      <extLst>
        <ext uri="smNativeData">
          <pm:rowDef xmlns:pm="smNativeData" id="1637750954" r="1175" hidden="1" collapsedDB="0" collapsedOL="0"/>
        </ext>
      </extLst>
    </row>
    <row r="1176" spans="2:10" s="106" customFormat="1" hidden="1">
      <c r="B1176" s="111" t="s">
        <v>489</v>
      </c>
      <c r="C1176" s="308"/>
      <c r="D1176" s="309"/>
      <c r="E1176" s="160"/>
      <c r="F1176" s="53"/>
      <c r="G1176" s="170"/>
      <c r="I1176" s="107"/>
      <c r="J1176" s="107"/>
      <extLst>
        <ext uri="smNativeData">
          <pm:rowDef xmlns:pm="smNativeData" id="1637750954" r="1176" hidden="1" collapsedDB="0" collapsedOL="0"/>
        </ext>
      </extLst>
    </row>
    <row r="1177" spans="2:10" hidden="1">
      <c r="B1177" s="112" t="s">
        <v>490</v>
      </c>
      <c r="D1177" s="333"/>
      <c r="E1177" s="113"/>
      <c r="F1177" s="31"/>
      <c r="I1177" s="63"/>
      <c r="J1177" s="63"/>
      <extLst>
        <ext uri="smNativeData">
          <pm:rowDef xmlns:pm="smNativeData" id="1637750954" r="1177" hidden="1" collapsedDB="0" collapsedOL="0"/>
        </ext>
      </extLst>
    </row>
    <row r="1178" spans="2:10" hidden="1">
      <c r="B1178" s="112" t="s">
        <v>491</v>
      </c>
      <c r="D1178" s="333"/>
      <c r="E1178" s="113"/>
      <c r="F1178" s="31"/>
      <c r="I1178" s="63"/>
      <c r="J1178" s="63"/>
      <extLst>
        <ext uri="smNativeData">
          <pm:rowDef xmlns:pm="smNativeData" id="1637750954" r="1178" hidden="1" collapsedDB="0" collapsedOL="0"/>
        </ext>
      </extLst>
    </row>
    <row r="1179" spans="2:10" hidden="1" ht="180.75" customHeight="1">
      <c r="B1179" s="54" t="s">
        <v>492</v>
      </c>
      <c r="D1179" s="333"/>
      <c r="E1179" s="113"/>
      <c r="F1179" s="31"/>
      <c r="I1179" s="63"/>
      <c r="J1179" s="63"/>
      <extLst>
        <ext uri="smNativeData">
          <pm:rowDef xmlns:pm="smNativeData" id="1637750954" r="1179" hidden="1" collapsedDB="0" collapsedOL="0"/>
        </ext>
      </extLst>
    </row>
    <row r="1180" spans="2:10" hidden="1">
      <c r="B1180" s="114" t="s">
        <v>493</v>
      </c>
      <c r="D1180" s="333"/>
      <c r="E1180" s="113"/>
      <c r="F1180" s="31"/>
      <c r="I1180" s="63"/>
      <c r="J1180" s="63"/>
      <extLst>
        <ext uri="smNativeData">
          <pm:rowDef xmlns:pm="smNativeData" id="1637750954" r="1180" hidden="1" collapsedDB="0" collapsedOL="0"/>
        </ext>
      </extLst>
    </row>
    <row r="1181" spans="2:10" hidden="1" ht="66.20" customHeight="1">
      <c r="B1181" s="54" t="s">
        <v>494</v>
      </c>
      <c r="C1181" s="333" t="n">
        <v>0</v>
      </c>
      <c r="D1181" s="50"/>
      <c r="E1181" s="115" t="n">
        <v>1800</v>
      </c>
      <c r="F1181" s="4"/>
      <c r="G1181" s="19">
        <f>C1181*E1181</f>
        <v>0</v>
      </c>
      <c r="H1181" s="31">
        <f>C1181*E1181</f>
        <v>0</v>
      </c>
      <c r="I1181" s="63"/>
      <c r="J1181" s="63"/>
      <extLst>
        <ext uri="smNativeData">
          <pm:rowDef xmlns:pm="smNativeData" id="1637750954" r="1181" hidden="1" collapsedDB="0" collapsedOL="0"/>
        </ext>
      </extLst>
    </row>
    <row r="1182" spans="2:10" hidden="1">
      <c r="B1182" s="114"/>
      <c r="C1182" s="333"/>
      <c r="D1182" s="50"/>
      <c r="E1182" s="113"/>
      <c r="F1182" s="4"/>
      <c r="H1182" s="31"/>
      <c r="I1182" s="63"/>
      <c r="J1182" s="63"/>
      <extLst>
        <ext uri="smNativeData">
          <pm:rowDef xmlns:pm="smNativeData" id="1637750954" r="1182" hidden="1" collapsedDB="0" collapsedOL="0"/>
        </ext>
      </extLst>
    </row>
    <row r="1183" spans="2:10" hidden="1">
      <c r="B1183" s="111" t="s">
        <v>495</v>
      </c>
      <c r="I1183" s="63"/>
      <c r="J1183" s="63"/>
      <extLst>
        <ext uri="smNativeData">
          <pm:rowDef xmlns:pm="smNativeData" id="1637750954" r="1183" hidden="1" collapsedDB="0" collapsedOL="0"/>
        </ext>
      </extLst>
    </row>
    <row r="1184" spans="2:10" hidden="1">
      <c r="B1184" s="40" t="s">
        <v>496</v>
      </c>
      <c r="I1184" s="63"/>
      <c r="J1184" s="63"/>
      <extLst>
        <ext uri="smNativeData">
          <pm:rowDef xmlns:pm="smNativeData" id="1637750954" r="1184" hidden="1" collapsedDB="0" collapsedOL="0"/>
        </ext>
      </extLst>
    </row>
    <row r="1185" spans="2:10" hidden="1">
      <c r="B1185" s="54" t="s">
        <v>497</v>
      </c>
      <c r="I1185" s="63"/>
      <c r="J1185" s="63"/>
      <extLst>
        <ext uri="smNativeData">
          <pm:rowDef xmlns:pm="smNativeData" id="1637750954" r="1185" hidden="1" collapsedDB="0" collapsedOL="0"/>
        </ext>
      </extLst>
    </row>
    <row r="1186" spans="2:10" hidden="1">
      <c r="B1186" s="18" t="s">
        <v>498</v>
      </c>
      <c r="C1186" s="306" t="n">
        <v>0</v>
      </c>
      <c r="E1186" s="141" t="n">
        <v>1500</v>
      </c>
      <c r="G1186" s="39">
        <f>C1186*E1186</f>
        <v>0</v>
      </c>
      <c r="I1186" s="63"/>
      <c r="J1186" s="63"/>
      <extLst>
        <ext uri="smNativeData">
          <pm:rowDef xmlns:pm="smNativeData" id="1637750954" r="1186" hidden="1" collapsedDB="0" collapsedOL="0"/>
        </ext>
      </extLst>
    </row>
    <row r="1187" spans="2:10" hidden="1">
      <c r="B1187" s="18"/>
      <c r="G1187" s="116"/>
      <c r="I1187" s="63"/>
      <c r="J1187" s="63"/>
      <extLst>
        <ext uri="smNativeData">
          <pm:rowDef xmlns:pm="smNativeData" id="1637750954" r="1187" hidden="1" collapsedDB="0" collapsedOL="0"/>
        </ext>
      </extLst>
    </row>
    <row r="1188" spans="2:10" hidden="1">
      <c r="B1188" s="111" t="s">
        <v>495</v>
      </c>
      <c r="I1188" s="63"/>
      <c r="J1188" s="63"/>
      <extLst>
        <ext uri="smNativeData">
          <pm:rowDef xmlns:pm="smNativeData" id="1637750954" r="1188" hidden="1" collapsedDB="0" collapsedOL="0"/>
        </ext>
      </extLst>
    </row>
    <row r="1189" spans="2:10" hidden="1">
      <c r="B1189" s="6" t="s">
        <v>499</v>
      </c>
      <c r="I1189" s="63"/>
      <c r="J1189" s="63"/>
      <extLst>
        <ext uri="smNativeData">
          <pm:rowDef xmlns:pm="smNativeData" id="1637750954" r="1189" hidden="1" collapsedDB="0" collapsedOL="0"/>
        </ext>
      </extLst>
    </row>
    <row r="1190" spans="2:10" hidden="1">
      <c r="B1190" s="6" t="s">
        <v>284</v>
      </c>
      <c r="I1190" s="63"/>
      <c r="J1190" s="63"/>
      <extLst>
        <ext uri="smNativeData">
          <pm:rowDef xmlns:pm="smNativeData" id="1637750954" r="1190" hidden="1" collapsedDB="0" collapsedOL="0"/>
        </ext>
      </extLst>
    </row>
    <row r="1191" spans="2:10" hidden="1">
      <c r="B1191" s="6" t="s">
        <v>285</v>
      </c>
      <c r="I1191" s="63"/>
      <c r="J1191" s="63"/>
      <extLst>
        <ext uri="smNativeData">
          <pm:rowDef xmlns:pm="smNativeData" id="1637750954" r="1191" hidden="1" collapsedDB="0" collapsedOL="0"/>
        </ext>
      </extLst>
    </row>
    <row r="1192" spans="2:10" hidden="1">
      <c r="B1192" s="6" t="s">
        <v>286</v>
      </c>
      <c r="I1192" s="63"/>
      <c r="J1192" s="63"/>
      <extLst>
        <ext uri="smNativeData">
          <pm:rowDef xmlns:pm="smNativeData" id="1637750954" r="1192" hidden="1" collapsedDB="0" collapsedOL="0"/>
        </ext>
      </extLst>
    </row>
    <row r="1193" spans="2:10" hidden="1">
      <c r="B1193" s="6" t="s">
        <v>287</v>
      </c>
      <c r="I1193" s="63"/>
      <c r="J1193" s="63"/>
      <extLst>
        <ext uri="smNativeData">
          <pm:rowDef xmlns:pm="smNativeData" id="1637750954" r="1193" hidden="1" collapsedDB="0" collapsedOL="0"/>
        </ext>
      </extLst>
    </row>
    <row r="1194" spans="2:10" hidden="1">
      <c r="B1194" s="6" t="s">
        <v>288</v>
      </c>
      <c r="I1194" s="63"/>
      <c r="J1194" s="63"/>
      <extLst>
        <ext uri="smNativeData">
          <pm:rowDef xmlns:pm="smNativeData" id="1637750954" r="1194" hidden="1" collapsedDB="0" collapsedOL="0"/>
        </ext>
      </extLst>
    </row>
    <row r="1195" spans="2:10" hidden="1">
      <c r="B1195" s="6" t="s">
        <v>289</v>
      </c>
      <c r="I1195" s="63"/>
      <c r="J1195" s="63"/>
      <extLst>
        <ext uri="smNativeData">
          <pm:rowDef xmlns:pm="smNativeData" id="1637750954" r="1195" hidden="1" collapsedDB="0" collapsedOL="0"/>
        </ext>
      </extLst>
    </row>
    <row r="1196" spans="2:10" hidden="1">
      <c r="B1196" s="6" t="s">
        <v>290</v>
      </c>
      <c r="I1196" s="63"/>
      <c r="J1196" s="63"/>
      <extLst>
        <ext uri="smNativeData">
          <pm:rowDef xmlns:pm="smNativeData" id="1637750954" r="1196" hidden="1" collapsedDB="0" collapsedOL="0"/>
        </ext>
      </extLst>
    </row>
    <row r="1197" spans="2:10" hidden="1">
      <c r="B1197" s="6" t="s">
        <v>291</v>
      </c>
      <c r="I1197" s="63"/>
      <c r="J1197" s="63"/>
      <extLst>
        <ext uri="smNativeData">
          <pm:rowDef xmlns:pm="smNativeData" id="1637750954" r="1197" hidden="1" collapsedDB="0" collapsedOL="0"/>
        </ext>
      </extLst>
    </row>
    <row r="1198" spans="2:10" hidden="1">
      <c r="B1198" s="6" t="s">
        <v>292</v>
      </c>
      <c r="I1198" s="63"/>
      <c r="J1198" s="63"/>
      <extLst>
        <ext uri="smNativeData">
          <pm:rowDef xmlns:pm="smNativeData" id="1637750954" r="1198" hidden="1" collapsedDB="0" collapsedOL="0"/>
        </ext>
      </extLst>
    </row>
    <row r="1199" spans="2:10" hidden="1">
      <c r="B1199" s="6" t="s">
        <v>485</v>
      </c>
      <c r="D1199" s="332" t="n">
        <v>10</v>
      </c>
      <c r="E1199" s="141" t="n">
        <v>10</v>
      </c>
      <c r="G1199" s="19">
        <f>C1199*E1199</f>
        <v>0</v>
      </c>
      <c r="I1199" s="63"/>
      <c r="J1199" s="63"/>
      <extLst>
        <ext uri="smNativeData">
          <pm:rowDef xmlns:pm="smNativeData" id="1637750954" r="1199" hidden="1" collapsedDB="0" collapsedOL="0"/>
        </ext>
      </extLst>
    </row>
    <row r="1200" spans="2:10" hidden="1">
      <c r="B1200" s="6" t="s">
        <v>486</v>
      </c>
      <c r="D1200" s="332" t="n">
        <v>30</v>
      </c>
      <c r="E1200" s="141" t="n">
        <v>10</v>
      </c>
      <c r="G1200" s="19">
        <f>C1200*E1200</f>
        <v>0</v>
      </c>
      <c r="I1200" s="63"/>
      <c r="J1200" s="63"/>
      <extLst>
        <ext uri="smNativeData">
          <pm:rowDef xmlns:pm="smNativeData" id="1637750954" r="1200" hidden="1" collapsedDB="0" collapsedOL="0"/>
        </ext>
      </extLst>
    </row>
    <row r="1201" spans="2:10" hidden="1">
      <c r="B1201" s="6" t="s">
        <v>487</v>
      </c>
      <c r="D1201" s="332" t="n">
        <v>10</v>
      </c>
      <c r="E1201" s="141" t="n">
        <v>10</v>
      </c>
      <c r="G1201" s="19">
        <f>C1201*E1201</f>
        <v>0</v>
      </c>
      <c r="I1201" s="63"/>
      <c r="J1201" s="63"/>
      <extLst>
        <ext uri="smNativeData">
          <pm:rowDef xmlns:pm="smNativeData" id="1637750954" r="1201" hidden="1" collapsedDB="0" collapsedOL="0"/>
        </ext>
      </extLst>
    </row>
    <row r="1202" spans="2:10" hidden="1">
      <c r="B1202" s="6" t="s">
        <v>488</v>
      </c>
      <c r="D1202" s="332" t="n">
        <v>15</v>
      </c>
      <c r="E1202" s="141" t="n">
        <v>10</v>
      </c>
      <c r="G1202" s="19">
        <f>C1202*E1202</f>
        <v>0</v>
      </c>
      <c r="I1202" s="63"/>
      <c r="J1202" s="63"/>
      <extLst>
        <ext uri="smNativeData">
          <pm:rowDef xmlns:pm="smNativeData" id="1637750954" r="1202" hidden="1" collapsedDB="0" collapsedOL="0"/>
        </ext>
      </extLst>
    </row>
    <row r="1203" spans="2:10" hidden="1">
      <c r="B1203" s="6" t="s">
        <v>297</v>
      </c>
      <c r="D1203" s="332" t="n">
        <v>100</v>
      </c>
      <c r="E1203" s="141" t="n">
        <v>10</v>
      </c>
      <c r="G1203" s="19">
        <f>C1203*E1203</f>
        <v>0</v>
      </c>
      <c r="I1203" s="63"/>
      <c r="J1203" s="63"/>
      <extLst>
        <ext uri="smNativeData">
          <pm:rowDef xmlns:pm="smNativeData" id="1637750954" r="1203" hidden="1" collapsedDB="0" collapsedOL="0"/>
        </ext>
      </extLst>
    </row>
    <row r="1204" spans="2:10" hidden="1">
      <c r="B1204" s="6" t="s">
        <v>298</v>
      </c>
      <c r="D1204" s="332" t="n">
        <v>30</v>
      </c>
      <c r="E1204" s="141" t="n">
        <v>10</v>
      </c>
      <c r="G1204" s="19">
        <f>C1204*E1204</f>
        <v>0</v>
      </c>
      <c r="I1204" s="63"/>
      <c r="J1204" s="63"/>
      <extLst>
        <ext uri="smNativeData">
          <pm:rowDef xmlns:pm="smNativeData" id="1637750954" r="1204" hidden="1" collapsedDB="0" collapsedOL="0"/>
        </ext>
      </extLst>
    </row>
    <row r="1205" spans="2:10" hidden="1">
      <c r="B1205" s="81"/>
      <c r="I1205" s="63"/>
      <c r="J1205" s="63"/>
      <extLst>
        <ext uri="smNativeData">
          <pm:rowDef xmlns:pm="smNativeData" id="1637750954" r="1205" hidden="1" collapsedDB="0" collapsedOL="0"/>
        </ext>
      </extLst>
    </row>
    <row r="1206" spans="2:10">
      <c r="B1206" s="18"/>
      <c r="I1206" s="63"/>
      <c r="J1206" s="63"/>
    </row>
    <row r="1207" spans="2:10">
      <c r="B1207" s="24" t="s">
        <v>467</v>
      </c>
      <c r="C1207" s="314"/>
      <c r="D1207" s="315"/>
      <c r="E1207" s="26" t="s">
        <v>94</v>
      </c>
      <c r="F1207" s="27"/>
      <c r="G1207" s="171">
        <f>SUM(G1095:G1206)</f>
        <v>0</v>
      </c>
      <c r="I1207" s="63"/>
      <c r="J1207" s="86"/>
    </row>
    <row r="1208" spans="2:10">
      <c r="I1208" s="63"/>
      <c r="J1208" s="86"/>
    </row>
    <row r="1209" spans="2:10">
      <c r="B1209" s="10" t="s">
        <v>313</v>
      </c>
      <c r="I1209" s="63"/>
      <c r="J1209" s="86"/>
    </row>
    <row r="1210" spans="2:10">
      <c r="I1210" s="63"/>
      <c r="J1210" s="63"/>
    </row>
    <row r="1211" spans="2:10">
      <c r="B1211" s="40" t="s">
        <v>500</v>
      </c>
      <c r="I1211" s="63"/>
      <c r="J1211" s="63"/>
    </row>
    <row r="1212" spans="2:10">
      <c r="B1212" s="18" t="s">
        <v>188</v>
      </c>
      <c r="C1212" s="306" t="n">
        <v>1</v>
      </c>
      <c r="D1212" s="306"/>
      <c r="E1212" s="141" t="n">
        <v>0</v>
      </c>
      <c r="G1212" s="19">
        <f>C1212*E1212</f>
        <v>0</v>
      </c>
      <c r="I1212" s="63"/>
      <c r="J1212" s="63"/>
    </row>
    <row r="1213" spans="2:10">
      <c r="I1213" s="63"/>
      <c r="J1213" s="63"/>
    </row>
    <row r="1214" spans="2:10">
      <c r="B1214" s="24" t="s">
        <v>313</v>
      </c>
      <c r="C1214" s="314"/>
      <c r="D1214" s="315"/>
      <c r="E1214" s="26" t="s">
        <v>94</v>
      </c>
      <c r="F1214" s="27"/>
      <c r="G1214" s="171">
        <f>SUM(G1212:G1213)</f>
        <v>0</v>
      </c>
      <c r="I1214" s="63"/>
      <c r="J1214" s="86"/>
    </row>
    <row r="1215" spans="2:10" ht="16.50" customHeight="1">
      <c r="I1215" s="63"/>
      <c r="J1215" s="86"/>
    </row>
    <row r="1216" spans="2:10">
      <c r="B1216" s="41" t="s">
        <v>326</v>
      </c>
      <c r="I1216" s="63"/>
      <c r="J1216" s="86"/>
    </row>
    <row r="1217" spans="2:10">
      <c r="B1217" s="33"/>
      <c r="I1217" s="63"/>
      <c r="J1217" s="86"/>
    </row>
    <row r="1218" spans="2:10" hidden="1">
      <c r="B1218" s="6" t="s">
        <v>501</v>
      </c>
      <c r="I1218" s="63"/>
      <c r="J1218" s="86"/>
      <extLst>
        <ext uri="smNativeData">
          <pm:rowDef xmlns:pm="smNativeData" id="1637750954" r="1218" hidden="1" collapsedDB="0" collapsedOL="0"/>
        </ext>
      </extLst>
    </row>
    <row r="1219" spans="2:10" hidden="1">
      <c r="B1219" s="6" t="s">
        <v>337</v>
      </c>
      <c r="I1219" s="63"/>
      <c r="J1219" s="86"/>
      <extLst>
        <ext uri="smNativeData">
          <pm:rowDef xmlns:pm="smNativeData" id="1637750954" r="1219" hidden="1" collapsedDB="0" collapsedOL="0"/>
        </ext>
      </extLst>
    </row>
    <row r="1220" spans="2:10" hidden="1">
      <c r="B1220" s="6" t="s">
        <v>338</v>
      </c>
      <c r="I1220" s="63"/>
      <c r="J1220" s="86"/>
      <extLst>
        <ext uri="smNativeData">
          <pm:rowDef xmlns:pm="smNativeData" id="1637750954" r="1220" hidden="1" collapsedDB="0" collapsedOL="0"/>
        </ext>
      </extLst>
    </row>
    <row r="1221" spans="2:10" hidden="1">
      <c r="B1221" s="6" t="s">
        <v>339</v>
      </c>
      <c r="I1221" s="63"/>
      <c r="J1221" s="86"/>
      <extLst>
        <ext uri="smNativeData">
          <pm:rowDef xmlns:pm="smNativeData" id="1637750954" r="1221" hidden="1" collapsedDB="0" collapsedOL="0"/>
        </ext>
      </extLst>
    </row>
    <row r="1222" spans="2:10" hidden="1">
      <c r="B1222" s="6" t="s">
        <v>340</v>
      </c>
      <c r="I1222" s="63"/>
      <c r="J1222" s="86"/>
      <extLst>
        <ext uri="smNativeData">
          <pm:rowDef xmlns:pm="smNativeData" id="1637750954" r="1222" hidden="1" collapsedDB="0" collapsedOL="0"/>
        </ext>
      </extLst>
    </row>
    <row r="1223" spans="2:10" hidden="1">
      <c r="B1223" s="6" t="s">
        <v>341</v>
      </c>
      <c r="I1223" s="63"/>
      <c r="J1223" s="86"/>
      <extLst>
        <ext uri="smNativeData">
          <pm:rowDef xmlns:pm="smNativeData" id="1637750954" r="1223" hidden="1" collapsedDB="0" collapsedOL="0"/>
        </ext>
      </extLst>
    </row>
    <row r="1224" spans="2:10" hidden="1">
      <c r="B1224" s="18" t="s">
        <v>78</v>
      </c>
      <c r="C1224" s="306" t="n">
        <v>0</v>
      </c>
      <c r="D1224" s="306"/>
      <c r="E1224" s="141" t="n">
        <v>25</v>
      </c>
      <c r="G1224" s="19">
        <f>C1224*E1224</f>
        <v>0</v>
      </c>
      <c r="I1224" s="63"/>
      <c r="J1224" s="86"/>
      <extLst>
        <ext uri="smNativeData">
          <pm:rowDef xmlns:pm="smNativeData" id="1637750954" r="1224" hidden="1" collapsedDB="0" collapsedOL="0"/>
        </ext>
      </extLst>
    </row>
    <row r="1225" spans="2:10" hidden="1">
      <c r="B1225" s="33"/>
      <c r="I1225" s="63"/>
      <c r="J1225" s="86"/>
      <extLst>
        <ext uri="smNativeData">
          <pm:rowDef xmlns:pm="smNativeData" id="1637750954" r="1225" hidden="1" collapsedDB="0" collapsedOL="0"/>
        </ext>
      </extLst>
    </row>
    <row r="1226" spans="2:10">
      <c r="B1226" s="52" t="s">
        <v>502</v>
      </c>
      <c r="I1226" s="63"/>
      <c r="J1226" s="86"/>
    </row>
    <row r="1227" spans="2:10" ht="69" customHeight="1">
      <c r="B1227" s="52" t="s">
        <v>343</v>
      </c>
      <c r="I1227" s="63"/>
      <c r="J1227" s="86"/>
    </row>
    <row r="1228" spans="2:10">
      <c r="B1228" s="52" t="s">
        <v>344</v>
      </c>
      <c r="I1228" s="63"/>
      <c r="J1228" s="86"/>
    </row>
    <row r="1229" spans="2:10">
      <c r="B1229" s="52" t="s">
        <v>345</v>
      </c>
      <c r="I1229" s="63"/>
      <c r="J1229" s="86"/>
    </row>
    <row r="1230" spans="2:10">
      <c r="B1230" s="18" t="s">
        <v>78</v>
      </c>
      <c r="C1230" s="306" t="n">
        <v>3</v>
      </c>
      <c r="D1230" s="306"/>
      <c r="E1230" s="141" t="n">
        <v>0</v>
      </c>
      <c r="G1230" s="19">
        <f>C1230*E1230</f>
        <v>0</v>
      </c>
      <c r="I1230" s="63"/>
      <c r="J1230" s="86"/>
    </row>
    <row r="1231" spans="2:10">
      <c r="B1231" s="33"/>
      <c r="I1231" s="63"/>
      <c r="J1231" s="86"/>
    </row>
    <row r="1232" spans="2:10">
      <c r="B1232" s="52" t="s">
        <v>503</v>
      </c>
      <c r="I1232" s="63"/>
      <c r="J1232" s="86"/>
    </row>
    <row r="1233" spans="2:10">
      <c r="B1233" s="52" t="s">
        <v>347</v>
      </c>
      <c r="I1233" s="63"/>
      <c r="J1233" s="86"/>
    </row>
    <row r="1234" spans="2:10">
      <c r="B1234" s="52" t="s">
        <v>348</v>
      </c>
      <c r="I1234" s="63"/>
      <c r="J1234" s="86"/>
    </row>
    <row r="1235" spans="2:10">
      <c r="B1235" s="52" t="s">
        <v>349</v>
      </c>
      <c r="I1235" s="63"/>
      <c r="J1235" s="86"/>
    </row>
    <row r="1236" spans="2:10">
      <c r="B1236" s="18" t="s">
        <v>78</v>
      </c>
      <c r="C1236" s="306" t="n">
        <v>3</v>
      </c>
      <c r="D1236" s="306"/>
      <c r="E1236" s="141" t="n">
        <v>0</v>
      </c>
      <c r="G1236" s="19">
        <f>C1236*E1236</f>
        <v>0</v>
      </c>
      <c r="I1236" s="63"/>
      <c r="J1236" s="86"/>
    </row>
    <row r="1237" spans="2:10">
      <c r="B1237" s="33"/>
      <c r="I1237" s="63"/>
      <c r="J1237" s="86"/>
    </row>
    <row r="1238" spans="2:10">
      <c r="B1238" s="6" t="s">
        <v>504</v>
      </c>
      <c r="I1238" s="63"/>
      <c r="J1238" s="86"/>
    </row>
    <row r="1239" spans="2:10">
      <c r="B1239" s="52" t="s">
        <v>351</v>
      </c>
      <c r="I1239" s="63"/>
      <c r="J1239" s="86"/>
    </row>
    <row r="1240" spans="2:10">
      <c r="B1240" s="18" t="s">
        <v>188</v>
      </c>
      <c r="C1240" s="306" t="n">
        <v>1</v>
      </c>
      <c r="D1240" s="306"/>
      <c r="E1240" s="141" t="n">
        <v>0</v>
      </c>
      <c r="G1240" s="19">
        <f>C1240*E1240</f>
        <v>0</v>
      </c>
      <c r="I1240" s="63"/>
      <c r="J1240" s="86"/>
    </row>
    <row r="1241" spans="2:10">
      <c r="B1241" s="33"/>
      <c r="I1241" s="63"/>
      <c r="J1241" s="86"/>
    </row>
    <row r="1242" spans="2:10">
      <c r="B1242" s="52" t="s">
        <v>572</v>
      </c>
      <c r="I1242" s="63"/>
      <c r="J1242" s="63"/>
    </row>
    <row r="1243" spans="2:10">
      <c r="B1243" s="6" t="s">
        <v>354</v>
      </c>
      <c r="I1243" s="63"/>
      <c r="J1243" s="63"/>
    </row>
    <row r="1244" spans="2:10">
      <c r="B1244" s="6" t="s">
        <v>506</v>
      </c>
      <c r="C1244" s="306">
        <f>C893</f>
        <v>67.3799999999999955</v>
      </c>
      <c r="E1244" s="141" t="n">
        <v>0</v>
      </c>
      <c r="G1244" s="19">
        <f>C1244*E1244</f>
        <v>0</v>
      </c>
      <c r="I1244" s="63"/>
      <c r="J1244" s="63"/>
    </row>
    <row r="1245" spans="2:10">
      <c r="B1245" s="42" t="s">
        <v>356</v>
      </c>
      <c r="C1245" s="306">
        <f>C893</f>
        <v>67.3799999999999955</v>
      </c>
      <c r="E1245" s="141" t="n">
        <v>0</v>
      </c>
      <c r="G1245" s="19">
        <f>C1245*E1245</f>
        <v>0</v>
      </c>
      <c r="I1245" s="63"/>
      <c r="J1245" s="63"/>
    </row>
    <row r="1246" spans="2:10">
      <c r="B1246" s="42"/>
      <c r="I1246" s="63"/>
      <c r="J1246" s="63"/>
    </row>
    <row r="1247" spans="2:10">
      <c r="B1247" s="42" t="s">
        <v>573</v>
      </c>
      <c r="D1247" s="310"/>
      <c r="E1247" s="161"/>
      <c r="F1247" s="22"/>
      <c r="G1247" s="22"/>
      <c r="I1247" s="63"/>
      <c r="J1247" s="63"/>
    </row>
    <row r="1248" spans="2:10">
      <c r="B1248" s="18" t="s">
        <v>78</v>
      </c>
      <c r="C1248" s="306">
        <f>C893</f>
        <v>67.3799999999999955</v>
      </c>
      <c r="D1248" s="310"/>
      <c r="E1248" s="141" t="n">
        <v>0</v>
      </c>
      <c r="F1248" s="22"/>
      <c r="G1248" s="19">
        <f>C1248*E1248</f>
        <v>0</v>
      </c>
      <c r="I1248" s="63"/>
      <c r="J1248" s="63"/>
    </row>
    <row r="1249" spans="2:10">
      <c r="B1249" s="23"/>
      <c r="C1249" s="311"/>
      <c r="D1249" s="310"/>
      <c r="E1249" s="161"/>
      <c r="F1249" s="22"/>
      <c r="G1249" s="22"/>
      <c r="I1249" s="63"/>
      <c r="J1249" s="63"/>
    </row>
    <row r="1250" spans="2:10" hidden="1" ht="72" customHeight="1">
      <c r="B1250" s="40" t="s">
        <v>508</v>
      </c>
      <c r="I1250" s="63"/>
      <c r="J1250" s="63"/>
      <extLst>
        <ext uri="smNativeData">
          <pm:rowDef xmlns:pm="smNativeData" id="1637750954" r="1250" hidden="1" collapsedDB="0" collapsedOL="0"/>
        </ext>
      </extLst>
    </row>
    <row r="1251" spans="2:10" hidden="1">
      <c r="B1251" s="18" t="s">
        <v>78</v>
      </c>
      <c r="C1251" s="306" t="n">
        <v>0</v>
      </c>
      <c r="E1251" s="141" t="n">
        <v>0</v>
      </c>
      <c r="G1251" s="19">
        <f>C1251*E1251</f>
        <v>0</v>
      </c>
      <c r="I1251" s="63"/>
      <c r="J1251" s="63"/>
      <extLst>
        <ext uri="smNativeData">
          <pm:rowDef xmlns:pm="smNativeData" id="1637750954" r="1251" hidden="1" collapsedDB="0" collapsedOL="0"/>
        </ext>
      </extLst>
    </row>
    <row r="1252" spans="2:10" hidden="1">
      <c r="B1252" s="18"/>
      <c r="I1252" s="63"/>
      <c r="J1252" s="63"/>
      <extLst>
        <ext uri="smNativeData">
          <pm:rowDef xmlns:pm="smNativeData" id="1637750954" r="1252" hidden="1" collapsedDB="0" collapsedOL="0"/>
        </ext>
      </extLst>
    </row>
    <row r="1253" spans="2:10">
      <c r="B1253" s="52" t="s">
        <v>574</v>
      </c>
      <c r="I1253" s="63"/>
      <c r="J1253" s="63"/>
    </row>
    <row r="1254" spans="2:10">
      <c r="B1254" s="18" t="s">
        <v>78</v>
      </c>
      <c r="C1254" s="306">
        <f>C893</f>
        <v>67.3799999999999955</v>
      </c>
      <c r="E1254" s="141" t="n">
        <v>0</v>
      </c>
      <c r="G1254" s="19">
        <f>C1254*E1254</f>
        <v>0</v>
      </c>
      <c r="I1254" s="63"/>
      <c r="J1254" s="63"/>
    </row>
    <row r="1255" spans="2:10">
      <c r="B1255" s="18"/>
      <c r="I1255" s="63"/>
      <c r="J1255" s="63"/>
    </row>
    <row r="1256" spans="2:10">
      <c r="B1256" s="44" t="s">
        <v>326</v>
      </c>
      <c r="C1256" s="314"/>
      <c r="D1256" s="315"/>
      <c r="E1256" s="26" t="s">
        <v>94</v>
      </c>
      <c r="F1256" s="27"/>
      <c r="G1256" s="171">
        <f>SUM(G1218:G1255)</f>
        <v>0</v>
      </c>
      <c r="I1256" s="63"/>
      <c r="J1256" s="86"/>
    </row>
    <row r="1257" spans="2:10">
      <c r="B1257" s="41"/>
      <c r="C1257" s="316"/>
      <c r="D1257" s="317"/>
      <c r="E1257" s="28"/>
      <c r="F1257" s="28"/>
      <c r="I1257" s="63"/>
      <c r="J1257" s="86"/>
    </row>
    <row r="1258" spans="2:10">
      <c r="B1258" s="41"/>
      <c r="C1258" s="316"/>
      <c r="D1258" s="317"/>
      <c r="E1258" s="28"/>
      <c r="F1258" s="28"/>
      <c r="I1258" s="63"/>
      <c r="J1258" s="86"/>
    </row>
    <row r="1259" spans="2:10" ht="17.85" customHeight="1">
      <c r="B1259" s="45" t="s">
        <v>368</v>
      </c>
      <c r="C1259" s="316"/>
      <c r="D1259" s="317"/>
      <c r="E1259" s="28"/>
      <c r="F1259" s="28"/>
      <c r="I1259" s="63"/>
      <c r="J1259" s="86"/>
    </row>
    <row r="1260" spans="2:10" ht="17.85" customHeight="1">
      <c r="B1260" s="45"/>
      <c r="C1260" s="316"/>
      <c r="D1260" s="317"/>
      <c r="E1260" s="28"/>
      <c r="F1260" s="28"/>
      <c r="I1260" s="63"/>
      <c r="J1260" s="86"/>
    </row>
    <row r="1261" spans="2:10" ht="17.85" customHeight="1">
      <c r="B1261" s="68" t="s">
        <v>510</v>
      </c>
      <c r="C1261" s="316"/>
      <c r="D1261" s="317"/>
      <c r="E1261" s="28"/>
      <c r="F1261" s="28"/>
      <c r="I1261" s="63"/>
      <c r="J1261" s="86"/>
    </row>
    <row r="1262" spans="2:10" ht="17.85" customHeight="1">
      <c r="B1262" s="69" t="s">
        <v>514</v>
      </c>
      <c r="C1262" s="316"/>
      <c r="D1262" s="317"/>
      <c r="E1262" s="28"/>
      <c r="F1262" s="28"/>
      <c r="I1262" s="63"/>
      <c r="J1262" s="86"/>
    </row>
    <row r="1263" spans="2:10" ht="17.85" customHeight="1">
      <c r="I1263" s="63"/>
      <c r="J1263" s="86"/>
    </row>
    <row r="1264" spans="2:10" ht="17.85" customHeight="1">
      <c r="B1264" s="46"/>
      <c r="I1264" s="63"/>
      <c r="J1264" s="86"/>
    </row>
    <row r="1265" spans="2:10">
      <c r="B1265" s="118" t="s">
        <v>371</v>
      </c>
      <c r="C1265" s="307"/>
      <c r="D1265" s="297"/>
      <c r="E1265" s="141"/>
      <c r="F1265" s="119"/>
      <c r="G1265" s="47">
        <f>G931</f>
        <v>0</v>
      </c>
      <c r="I1265" s="63"/>
      <c r="J1265" s="86"/>
    </row>
    <row r="1266" spans="2:10">
      <c r="B1266" s="46"/>
      <c r="G1266" s="48"/>
      <c r="I1266" s="63"/>
      <c r="J1266" s="86"/>
    </row>
    <row r="1267" spans="2:10">
      <c r="B1267" s="118" t="s">
        <v>372</v>
      </c>
      <c r="C1267" s="307"/>
      <c r="D1267" s="297"/>
      <c r="E1267" s="141"/>
      <c r="F1267" s="119"/>
      <c r="G1267" s="47">
        <f>G1002</f>
        <v>0</v>
      </c>
      <c r="I1267" s="63"/>
      <c r="J1267" s="86"/>
    </row>
    <row r="1268" spans="2:10">
      <c r="B1268" s="46"/>
      <c r="G1268" s="48"/>
      <c r="I1268" s="63"/>
      <c r="J1268" s="86"/>
    </row>
    <row r="1269" spans="2:10">
      <c r="B1269" s="118" t="s">
        <v>511</v>
      </c>
      <c r="C1269" s="307"/>
      <c r="D1269" s="297"/>
      <c r="E1269" s="141"/>
      <c r="F1269" s="119"/>
      <c r="G1269" s="47">
        <f>G1093</f>
        <v>0</v>
      </c>
      <c r="I1269" s="63"/>
      <c r="J1269" s="86"/>
    </row>
    <row r="1270" spans="2:10">
      <c r="B1270" s="46"/>
      <c r="G1270" s="48"/>
      <c r="I1270" s="63"/>
      <c r="J1270" s="86"/>
    </row>
    <row r="1271" spans="2:10">
      <c r="B1271" s="118" t="s">
        <v>512</v>
      </c>
      <c r="C1271" s="307"/>
      <c r="D1271" s="297"/>
      <c r="E1271" s="141"/>
      <c r="F1271" s="119"/>
      <c r="G1271" s="47">
        <f>G1207</f>
        <v>0</v>
      </c>
      <c r="I1271" s="63"/>
      <c r="J1271" s="86"/>
    </row>
    <row r="1272" spans="2:10">
      <c r="B1272" s="46"/>
      <c r="G1272" s="48"/>
      <c r="I1272" s="63"/>
      <c r="J1272" s="86"/>
    </row>
    <row r="1273" spans="2:10">
      <c r="B1273" s="118" t="s">
        <v>375</v>
      </c>
      <c r="C1273" s="307"/>
      <c r="D1273" s="297"/>
      <c r="E1273" s="141"/>
      <c r="F1273" s="119"/>
      <c r="G1273" s="47">
        <f>G1214</f>
        <v>0</v>
      </c>
      <c r="I1273" s="63"/>
      <c r="J1273" s="86"/>
    </row>
    <row r="1274" spans="2:10">
      <c r="B1274" s="46"/>
      <c r="G1274" s="48"/>
      <c r="I1274" s="63"/>
      <c r="J1274" s="86"/>
    </row>
    <row r="1275" spans="2:10">
      <c r="B1275" s="120" t="s">
        <v>376</v>
      </c>
      <c r="C1275" s="319"/>
      <c r="D1275" s="320"/>
      <c r="E1275" s="169"/>
      <c r="F1275" s="121"/>
      <c r="G1275" s="122">
        <f>G1256</f>
        <v>0</v>
      </c>
      <c r="I1275" s="63"/>
      <c r="J1275" s="86"/>
    </row>
    <row r="1276" spans="2:10">
      <c r="B1276" s="49" t="s">
        <v>377</v>
      </c>
      <c r="C1276" s="312"/>
      <c r="D1276" s="313"/>
      <c r="E1276" s="181"/>
      <c r="F1276" s="25"/>
      <c r="G1276" s="47">
        <f>SUM(G1265:G1275)</f>
        <v>0</v>
      </c>
      <c r="I1276" s="63"/>
      <c r="J1276" s="86"/>
    </row>
    <row r="1277" spans="2:10">
      <c r="B1277" s="45" t="s">
        <v>378</v>
      </c>
      <c r="G1277" s="48">
        <f>0.25*G1276</f>
        <v>0</v>
      </c>
      <c r="I1277" s="63"/>
      <c r="J1277" s="86"/>
    </row>
    <row r="1278" spans="2:10">
      <c r="B1278" s="123" t="s">
        <v>379</v>
      </c>
      <c r="C1278" s="335"/>
      <c r="D1278" s="336"/>
      <c r="E1278" s="182"/>
      <c r="F1278" s="124"/>
      <c r="G1278" s="122">
        <f>SUM(G1276:G1277)</f>
        <v>0</v>
      </c>
      <c r="I1278" s="63"/>
      <c r="J1278" s="86"/>
    </row>
    <row r="1279" spans="2:10">
      <c r="I1279" s="63"/>
      <c r="J1279" s="86"/>
    </row>
    <row r="1280" spans="1:7">
      <c r="A1280" s="233"/>
      <c r="B1280" s="234"/>
      <c r="C1280" s="338"/>
      <c r="D1280" s="339"/>
      <c r="E1280" s="235"/>
      <c r="F1280" s="236"/>
      <c r="G1280" s="236"/>
    </row>
    <row r="1281" spans="2:2">
      <c r="B1281" s="156" t="s">
        <v>575</v>
      </c>
    </row>
    <row r="1283" spans="1:8" s="10" customFormat="1" ht="15.80">
      <c r="A1283" s="225" t="s">
        <v>576</v>
      </c>
      <c r="B1283" s="227" t="s">
        <v>577</v>
      </c>
      <c r="C1283" s="340"/>
      <c r="D1283" s="341"/>
      <c r="E1283" s="28"/>
      <c r="F1283" s="28"/>
      <c r="G1283" s="28"/>
      <c r="H1283" s="28"/>
    </row>
    <row r="1284" spans="1:8" s="134" customFormat="1">
      <c r="A1284" s="188"/>
      <c r="B1284" s="131"/>
      <c r="C1284" s="342"/>
      <c r="D1284" s="343"/>
      <c r="E1284" s="132"/>
      <c r="F1284" s="132"/>
      <c r="G1284" s="132"/>
      <c r="H1284" s="132"/>
    </row>
    <row r="1285" spans="1:8" s="134" customFormat="1">
      <c r="A1285" s="188" t="s">
        <v>578</v>
      </c>
      <c r="B1285" s="131" t="s">
        <v>579</v>
      </c>
      <c r="C1285" s="342"/>
      <c r="D1285" s="343"/>
      <c r="E1285" s="132"/>
      <c r="F1285" s="132"/>
      <c r="G1285" s="132"/>
      <c r="H1285" s="132"/>
    </row>
    <row r="1286" spans="1:8" s="134" customFormat="1">
      <c r="A1286" s="188"/>
      <c r="B1286" s="131" t="s">
        <v>580</v>
      </c>
      <c r="C1286" s="342"/>
      <c r="D1286" s="343"/>
      <c r="E1286" s="132"/>
      <c r="F1286" s="132"/>
      <c r="G1286" s="132"/>
      <c r="H1286" s="132"/>
    </row>
    <row r="1287" spans="1:8" s="134" customFormat="1">
      <c r="A1287" s="188"/>
      <c r="B1287" s="131" t="s">
        <v>581</v>
      </c>
      <c r="C1287" s="342"/>
      <c r="D1287" s="343"/>
      <c r="E1287" s="132"/>
      <c r="F1287" s="132"/>
      <c r="G1287" s="132">
        <f>D1287*E1287</f>
        <v>0</v>
      </c>
      <c r="H1287" s="132">
        <f>D1287*F1287</f>
        <v>0</v>
      </c>
    </row>
    <row r="1288" spans="1:8" s="134" customFormat="1">
      <c r="A1288" s="188"/>
      <c r="B1288" s="131" t="s">
        <v>582</v>
      </c>
      <c r="C1288" s="342" t="s">
        <v>583</v>
      </c>
      <c r="D1288" s="343" t="n">
        <v>1</v>
      </c>
      <c r="E1288" s="143" t="n">
        <v>0</v>
      </c>
      <c r="F1288" s="132"/>
      <c r="G1288" s="143">
        <f>D1288*E1288</f>
        <v>0</v>
      </c>
      <c r="H1288" s="132"/>
    </row>
    <row r="1289" spans="1:8" s="134" customFormat="1">
      <c r="A1289" s="128"/>
      <c r="B1289" s="135"/>
      <c r="C1289" s="293"/>
      <c r="D1289" s="343"/>
      <c r="E1289" s="132"/>
      <c r="F1289" s="132"/>
      <c r="G1289" s="132"/>
      <c r="H1289" s="132"/>
    </row>
    <row r="1290" spans="1:8" s="134" customFormat="1">
      <c r="A1290" s="160" t="s">
        <v>584</v>
      </c>
      <c r="B1290" s="136" t="s">
        <v>585</v>
      </c>
      <c r="C1290" s="293"/>
      <c r="D1290" s="306"/>
      <c r="E1290" s="5"/>
      <c r="F1290" s="5"/>
      <c r="G1290" s="31"/>
      <c r="H1290" s="31"/>
    </row>
    <row r="1291" spans="1:8" s="134" customFormat="1">
      <c r="A1291" s="160"/>
      <c r="B1291" s="136" t="s">
        <v>586</v>
      </c>
      <c r="C1291" s="293"/>
      <c r="D1291" s="306"/>
      <c r="E1291" s="5"/>
      <c r="F1291" s="5"/>
      <c r="G1291" s="31"/>
      <c r="H1291" s="31"/>
    </row>
    <row r="1292" spans="1:8" s="134" customFormat="1">
      <c r="A1292" s="160"/>
      <c r="B1292" s="136" t="s">
        <v>587</v>
      </c>
      <c r="C1292" s="293" t="s">
        <v>188</v>
      </c>
      <c r="D1292" s="306" t="n">
        <v>9</v>
      </c>
      <c r="E1292" s="19" t="n">
        <v>0</v>
      </c>
      <c r="F1292" s="5"/>
      <c r="G1292" s="141">
        <f>D1292*E1292</f>
        <v>0</v>
      </c>
      <c r="H1292" s="132"/>
    </row>
    <row r="1293" spans="1:8" s="134" customFormat="1">
      <c r="A1293" s="160"/>
      <c r="B1293" s="136"/>
      <c r="C1293" s="293"/>
      <c r="D1293" s="306"/>
      <c r="E1293" s="5"/>
      <c r="F1293" s="5"/>
      <c r="G1293" s="31"/>
      <c r="H1293" s="31"/>
    </row>
    <row r="1294" spans="1:8" s="134" customFormat="1">
      <c r="A1294" s="160" t="s">
        <v>588</v>
      </c>
      <c r="B1294" s="136" t="s">
        <v>585</v>
      </c>
      <c r="C1294" s="293"/>
      <c r="D1294" s="306"/>
      <c r="E1294" s="5"/>
      <c r="F1294" s="5"/>
      <c r="G1294" s="31"/>
      <c r="H1294" s="31"/>
    </row>
    <row r="1295" spans="1:8" s="134" customFormat="1">
      <c r="A1295" s="160"/>
      <c r="B1295" s="136" t="s">
        <v>589</v>
      </c>
      <c r="C1295" s="293"/>
      <c r="D1295" s="306"/>
      <c r="E1295" s="5"/>
      <c r="F1295" s="5"/>
      <c r="G1295" s="31"/>
      <c r="H1295" s="31"/>
    </row>
    <row r="1296" spans="1:8" s="134" customFormat="1">
      <c r="A1296" s="160"/>
      <c r="B1296" s="136" t="s">
        <v>587</v>
      </c>
      <c r="C1296" s="293" t="s">
        <v>188</v>
      </c>
      <c r="D1296" s="306" t="n">
        <v>18</v>
      </c>
      <c r="E1296" s="19" t="n">
        <v>0</v>
      </c>
      <c r="F1296" s="5"/>
      <c r="G1296" s="141">
        <f>D1296*E1296</f>
        <v>0</v>
      </c>
      <c r="H1296" s="132"/>
    </row>
    <row r="1297" spans="1:8" s="134" customFormat="1">
      <c r="A1297" s="160"/>
      <c r="B1297" s="136"/>
      <c r="C1297" s="293"/>
      <c r="D1297" s="306"/>
      <c r="E1297" s="5"/>
      <c r="F1297" s="5"/>
      <c r="G1297" s="31"/>
      <c r="H1297" s="31"/>
    </row>
    <row r="1298" spans="1:8" s="134" customFormat="1">
      <c r="A1298" s="160" t="s">
        <v>590</v>
      </c>
      <c r="B1298" s="136" t="s">
        <v>591</v>
      </c>
      <c r="C1298" s="293"/>
      <c r="D1298" s="306"/>
      <c r="E1298" s="5"/>
      <c r="F1298" s="5"/>
      <c r="G1298" s="31"/>
      <c r="H1298" s="31"/>
    </row>
    <row r="1299" spans="1:8" s="134" customFormat="1">
      <c r="A1299" s="160"/>
      <c r="B1299" s="136" t="s">
        <v>592</v>
      </c>
      <c r="C1299" s="293"/>
      <c r="D1299" s="306"/>
      <c r="E1299" s="5"/>
      <c r="F1299" s="5"/>
      <c r="G1299" s="31"/>
      <c r="H1299" s="31"/>
    </row>
    <row r="1300" spans="1:8" s="134" customFormat="1">
      <c r="A1300" s="189"/>
      <c r="B1300" s="190" t="s">
        <v>593</v>
      </c>
      <c r="C1300" s="298" t="s">
        <v>594</v>
      </c>
      <c r="D1300" s="307" t="n">
        <v>730</v>
      </c>
      <c r="E1300" s="19" t="n">
        <v>0</v>
      </c>
      <c r="F1300" s="19"/>
      <c r="G1300" s="141">
        <f>D1300*E1300</f>
        <v>0</v>
      </c>
      <c r="H1300" s="132"/>
    </row>
    <row r="1301" spans="1:8" s="134" customFormat="1">
      <c r="A1301" s="128"/>
      <c r="B1301" s="135"/>
      <c r="C1301" s="293"/>
      <c r="D1301" s="343"/>
      <c r="E1301" s="132"/>
      <c r="F1301" s="132"/>
      <c r="G1301" s="132"/>
      <c r="H1301" s="31"/>
    </row>
    <row r="1302" spans="1:8" s="34" customFormat="1" ht="12.95" customHeight="1">
      <c r="A1302" s="225"/>
      <c r="B1302" s="227" t="s">
        <v>595</v>
      </c>
      <c r="C1302" s="340"/>
      <c r="D1302" s="341"/>
      <c r="E1302" s="28"/>
      <c r="F1302" s="28"/>
      <c r="G1302" s="28">
        <f>SUM(G1288:G1300)</f>
        <v>0</v>
      </c>
      <c r="H1302" s="162"/>
    </row>
    <row r="1303" spans="1:7" s="87" customFormat="1" ht="14.60">
      <c r="A1303" s="217"/>
      <c r="B1303" s="218"/>
      <c r="C1303" s="344"/>
      <c r="D1303" s="323"/>
      <c r="E1303" s="163"/>
      <c r="F1303" s="163"/>
      <c r="G1303" s="163"/>
    </row>
    <row r="1304" spans="1:8" s="10" customFormat="1" ht="15.80">
      <c r="A1304" s="225" t="s">
        <v>596</v>
      </c>
      <c r="B1304" s="227" t="s">
        <v>597</v>
      </c>
      <c r="C1304" s="340"/>
      <c r="D1304" s="341"/>
      <c r="E1304" s="28"/>
      <c r="F1304" s="28"/>
      <c r="G1304" s="28"/>
      <c r="H1304" s="28"/>
    </row>
    <row r="1305" spans="1:8" s="33" customFormat="1">
      <c r="A1305" s="188"/>
      <c r="B1305" s="131"/>
      <c r="C1305" s="342"/>
      <c r="D1305" s="343"/>
      <c r="E1305" s="132"/>
      <c r="F1305" s="132"/>
      <c r="G1305" s="132"/>
      <c r="H1305" s="43"/>
    </row>
    <row r="1306" spans="1:8" s="134" customFormat="1">
      <c r="A1306" s="188" t="s">
        <v>578</v>
      </c>
      <c r="B1306" s="135" t="s">
        <v>598</v>
      </c>
      <c r="C1306" s="342"/>
      <c r="D1306" s="343"/>
      <c r="E1306" s="132"/>
      <c r="F1306" s="132"/>
      <c r="G1306" s="132"/>
      <c r="H1306" s="132"/>
    </row>
    <row r="1307" spans="1:8" s="134" customFormat="1">
      <c r="A1307" s="188"/>
      <c r="B1307" s="135" t="s">
        <v>599</v>
      </c>
      <c r="C1307" s="342"/>
      <c r="D1307" s="343"/>
      <c r="E1307" s="132"/>
      <c r="F1307" s="132"/>
      <c r="G1307" s="132"/>
      <c r="H1307" s="132"/>
    </row>
    <row r="1308" spans="1:8" s="140" customFormat="1">
      <c r="A1308" s="188"/>
      <c r="B1308" s="135" t="s">
        <v>600</v>
      </c>
      <c r="C1308" s="342"/>
      <c r="D1308" s="343"/>
      <c r="E1308" s="132"/>
      <c r="F1308" s="132"/>
      <c r="G1308" s="132"/>
      <c r="H1308" s="132"/>
    </row>
    <row r="1309" spans="1:8" s="140" customFormat="1" ht="17.45" customHeight="1">
      <c r="A1309" s="188"/>
      <c r="B1309" s="131" t="s">
        <v>601</v>
      </c>
      <c r="C1309" s="342" t="s">
        <v>602</v>
      </c>
      <c r="D1309" s="343" t="n">
        <v>100</v>
      </c>
      <c r="E1309" s="143" t="n">
        <v>0</v>
      </c>
      <c r="F1309" s="132"/>
      <c r="G1309" s="143">
        <f>D1309*E1309</f>
        <v>0</v>
      </c>
      <c r="H1309" s="132"/>
    </row>
    <row r="1310" spans="1:7" s="140" customFormat="1">
      <c r="A1310" s="188"/>
      <c r="B1310" s="131"/>
      <c r="C1310" s="342"/>
      <c r="D1310" s="343"/>
      <c r="E1310" s="132"/>
      <c r="F1310" s="132"/>
      <c r="G1310" s="132"/>
    </row>
    <row r="1311" spans="1:8" s="134" customFormat="1">
      <c r="A1311" s="128" t="s">
        <v>584</v>
      </c>
      <c r="B1311" s="135" t="s">
        <v>603</v>
      </c>
      <c r="C1311" s="342"/>
      <c r="D1311" s="343"/>
      <c r="E1311" s="132"/>
      <c r="F1311" s="132"/>
      <c r="G1311" s="132"/>
      <c r="H1311" s="132"/>
    </row>
    <row r="1312" spans="1:8" s="134" customFormat="1">
      <c r="A1312" s="188"/>
      <c r="B1312" s="135" t="s">
        <v>599</v>
      </c>
      <c r="C1312" s="342"/>
      <c r="D1312" s="343"/>
      <c r="E1312" s="132"/>
      <c r="F1312" s="132"/>
      <c r="G1312" s="132"/>
      <c r="H1312" s="132"/>
    </row>
    <row r="1313" spans="1:8" s="134" customFormat="1">
      <c r="A1313" s="188"/>
      <c r="B1313" s="135" t="s">
        <v>600</v>
      </c>
      <c r="C1313" s="342"/>
      <c r="D1313" s="343"/>
      <c r="E1313" s="132"/>
      <c r="F1313" s="132"/>
      <c r="G1313" s="132"/>
      <c r="H1313" s="31"/>
    </row>
    <row r="1314" spans="1:8" s="134" customFormat="1">
      <c r="A1314" s="188"/>
      <c r="B1314" s="131" t="s">
        <v>601</v>
      </c>
      <c r="C1314" s="342" t="s">
        <v>602</v>
      </c>
      <c r="D1314" s="343" t="n">
        <v>280</v>
      </c>
      <c r="E1314" s="143" t="n">
        <v>0</v>
      </c>
      <c r="F1314" s="132"/>
      <c r="G1314" s="143">
        <f>D1314*E1314</f>
        <v>0</v>
      </c>
      <c r="H1314" s="31"/>
    </row>
    <row r="1315" spans="1:8" s="134" customFormat="1">
      <c r="A1315" s="188"/>
      <c r="B1315" s="131"/>
      <c r="C1315" s="342"/>
      <c r="D1315" s="343"/>
      <c r="E1315" s="132"/>
      <c r="F1315" s="132"/>
      <c r="G1315" s="132"/>
      <c r="H1315" s="132"/>
    </row>
    <row r="1316" spans="1:8" s="134" customFormat="1">
      <c r="A1316" s="128" t="s">
        <v>588</v>
      </c>
      <c r="B1316" s="135" t="s">
        <v>604</v>
      </c>
      <c r="C1316" s="342"/>
      <c r="D1316" s="343"/>
      <c r="E1316" s="132"/>
      <c r="F1316" s="132"/>
      <c r="G1316" s="132"/>
      <c r="H1316" s="132"/>
    </row>
    <row r="1317" spans="1:8" s="134" customFormat="1">
      <c r="A1317" s="188"/>
      <c r="B1317" s="135" t="s">
        <v>605</v>
      </c>
      <c r="C1317" s="342"/>
      <c r="D1317" s="343"/>
      <c r="E1317" s="132"/>
      <c r="F1317" s="132"/>
      <c r="G1317" s="132"/>
      <c r="H1317" s="132"/>
    </row>
    <row r="1318" spans="1:8" s="140" customFormat="1">
      <c r="A1318" s="188"/>
      <c r="B1318" s="135" t="s">
        <v>606</v>
      </c>
      <c r="C1318" s="293" t="s">
        <v>607</v>
      </c>
      <c r="D1318" s="343" t="n">
        <v>1360</v>
      </c>
      <c r="E1318" s="143" t="n">
        <v>0</v>
      </c>
      <c r="F1318" s="132"/>
      <c r="G1318" s="143">
        <f>D1318*E1318</f>
        <v>0</v>
      </c>
      <c r="H1318" s="132"/>
    </row>
    <row r="1319" spans="1:8" s="140" customFormat="1">
      <c r="A1319" s="188"/>
      <c r="B1319" s="135"/>
      <c r="C1319" s="293"/>
      <c r="D1319" s="343"/>
      <c r="E1319" s="132"/>
      <c r="F1319" s="132"/>
      <c r="G1319" s="132"/>
      <c r="H1319" s="132"/>
    </row>
    <row r="1320" spans="1:7" s="140" customFormat="1">
      <c r="A1320" s="160" t="s">
        <v>590</v>
      </c>
      <c r="B1320" s="136" t="s">
        <v>608</v>
      </c>
      <c r="C1320" s="293"/>
      <c r="D1320" s="306"/>
      <c r="E1320" s="5"/>
      <c r="F1320" s="5"/>
      <c r="G1320" s="31"/>
    </row>
    <row r="1321" spans="1:8" s="140" customFormat="1">
      <c r="A1321" s="160"/>
      <c r="B1321" s="136" t="s">
        <v>609</v>
      </c>
      <c r="C1321" s="293"/>
      <c r="D1321" s="306"/>
      <c r="E1321" s="5"/>
      <c r="F1321" s="5"/>
      <c r="G1321" s="31"/>
      <c r="H1321" s="132"/>
    </row>
    <row r="1322" spans="1:8" s="134" customFormat="1">
      <c r="A1322" s="160"/>
      <c r="B1322" s="136" t="s">
        <v>610</v>
      </c>
      <c r="C1322" s="293" t="s">
        <v>602</v>
      </c>
      <c r="D1322" s="306" t="n">
        <v>960</v>
      </c>
      <c r="E1322" s="19" t="n">
        <v>0</v>
      </c>
      <c r="F1322" s="5"/>
      <c r="G1322" s="141">
        <f>D1322*E1322</f>
        <v>0</v>
      </c>
      <c r="H1322" s="132"/>
    </row>
    <row r="1323" spans="1:8" s="134" customFormat="1">
      <c r="A1323" s="188"/>
      <c r="B1323" s="131"/>
      <c r="C1323" s="342"/>
      <c r="D1323" s="343"/>
      <c r="E1323" s="132"/>
      <c r="F1323" s="132"/>
      <c r="G1323" s="132"/>
      <c r="H1323" s="31"/>
    </row>
    <row r="1324" spans="1:8" s="134" customFormat="1">
      <c r="A1324" s="128" t="s">
        <v>611</v>
      </c>
      <c r="B1324" s="131" t="s">
        <v>612</v>
      </c>
      <c r="C1324" s="342"/>
      <c r="D1324" s="343"/>
      <c r="E1324" s="132"/>
      <c r="F1324" s="132"/>
      <c r="G1324" s="132"/>
      <c r="H1324" s="31"/>
    </row>
    <row r="1325" spans="1:8" s="134" customFormat="1">
      <c r="A1325" s="188"/>
      <c r="B1325" s="131" t="s">
        <v>613</v>
      </c>
      <c r="C1325" s="342"/>
      <c r="D1325" s="343"/>
      <c r="E1325" s="132"/>
      <c r="F1325" s="132"/>
      <c r="G1325" s="132"/>
      <c r="H1325" s="132"/>
    </row>
    <row r="1326" spans="1:8" s="134" customFormat="1">
      <c r="A1326" s="188"/>
      <c r="B1326" s="135" t="s">
        <v>614</v>
      </c>
      <c r="C1326" s="342"/>
      <c r="D1326" s="343"/>
      <c r="E1326" s="132"/>
      <c r="F1326" s="132"/>
      <c r="G1326" s="132"/>
      <c r="H1326" s="31"/>
    </row>
    <row r="1327" spans="1:8" s="134" customFormat="1">
      <c r="A1327" s="188"/>
      <c r="B1327" s="401" t="s">
        <v>615</v>
      </c>
      <c r="C1327" s="342"/>
      <c r="D1327" s="343"/>
      <c r="E1327" s="132"/>
      <c r="F1327" s="132"/>
      <c r="G1327" s="132"/>
      <c r="H1327" s="132"/>
    </row>
    <row r="1328" spans="1:8" s="134" customFormat="1">
      <c r="A1328" s="188"/>
      <c r="B1328" s="401" t="s">
        <v>616</v>
      </c>
      <c r="C1328" s="342"/>
      <c r="D1328" s="343"/>
      <c r="E1328" s="132"/>
      <c r="F1328" s="132"/>
      <c r="G1328" s="132"/>
      <c r="H1328" s="132"/>
    </row>
    <row r="1329" spans="1:8" s="134" customFormat="1">
      <c r="A1329" s="188"/>
      <c r="B1329" s="131" t="s">
        <v>617</v>
      </c>
      <c r="C1329" s="342" t="s">
        <v>602</v>
      </c>
      <c r="D1329" s="343" t="n">
        <v>230</v>
      </c>
      <c r="E1329" s="143" t="n">
        <v>0</v>
      </c>
      <c r="F1329" s="132"/>
      <c r="G1329" s="143">
        <f>D1329*E1329</f>
        <v>0</v>
      </c>
      <c r="H1329" s="132"/>
    </row>
    <row r="1330" spans="1:8" s="134" customFormat="1">
      <c r="A1330" s="188"/>
      <c r="B1330" s="131"/>
      <c r="C1330" s="342"/>
      <c r="D1330" s="343"/>
      <c r="E1330" s="132"/>
      <c r="F1330" s="132"/>
      <c r="G1330" s="132"/>
      <c r="H1330" s="132"/>
    </row>
    <row r="1331" spans="1:8" s="140" customFormat="1">
      <c r="A1331" s="160" t="s">
        <v>618</v>
      </c>
      <c r="B1331" s="136" t="s">
        <v>619</v>
      </c>
      <c r="C1331" s="293"/>
      <c r="D1331" s="306"/>
      <c r="E1331" s="5"/>
      <c r="F1331" s="5"/>
      <c r="G1331" s="31"/>
      <c r="H1331" s="132"/>
    </row>
    <row r="1332" spans="1:8" s="140" customFormat="1">
      <c r="A1332" s="160"/>
      <c r="B1332" s="136" t="s">
        <v>620</v>
      </c>
      <c r="C1332" s="293"/>
      <c r="D1332" s="306"/>
      <c r="E1332" s="5"/>
      <c r="F1332" s="5"/>
      <c r="G1332" s="31"/>
      <c r="H1332" s="132"/>
    </row>
    <row r="1333" spans="1:7" s="140" customFormat="1">
      <c r="A1333" s="189"/>
      <c r="B1333" s="190" t="s">
        <v>621</v>
      </c>
      <c r="C1333" s="298" t="s">
        <v>78</v>
      </c>
      <c r="D1333" s="307" t="n">
        <v>290</v>
      </c>
      <c r="E1333" s="19" t="n">
        <v>0</v>
      </c>
      <c r="F1333" s="19"/>
      <c r="G1333" s="141">
        <f>D1333*E1333</f>
        <v>0</v>
      </c>
    </row>
    <row r="1334" spans="1:8" s="140" customFormat="1">
      <c r="A1334" s="188"/>
      <c r="B1334" s="131"/>
      <c r="C1334" s="342"/>
      <c r="D1334" s="343"/>
      <c r="E1334" s="132"/>
      <c r="F1334" s="132"/>
      <c r="G1334" s="132"/>
      <c r="H1334" s="132"/>
    </row>
    <row r="1335" spans="1:8" s="228" customFormat="1" ht="15.80">
      <c r="A1335" s="225"/>
      <c r="B1335" s="226" t="s">
        <v>622</v>
      </c>
      <c r="C1335" s="345"/>
      <c r="D1335" s="346"/>
      <c r="E1335" s="212"/>
      <c r="F1335" s="212"/>
      <c r="G1335" s="212">
        <f>SUM(G1309:G1333)</f>
        <v>0</v>
      </c>
      <c r="H1335" s="162"/>
    </row>
    <row r="1336" spans="1:8" s="216" customFormat="1" ht="22.50" customHeight="1">
      <c r="A1336" s="217"/>
      <c r="B1336" s="218"/>
      <c r="C1336" s="344"/>
      <c r="D1336" s="323"/>
      <c r="E1336" s="163"/>
      <c r="F1336" s="163"/>
      <c r="G1336" s="163"/>
      <c r="H1336" s="163"/>
    </row>
    <row r="1337" spans="1:8" s="228" customFormat="1" ht="15.80">
      <c r="A1337" s="225" t="s">
        <v>623</v>
      </c>
      <c r="B1337" s="227" t="s">
        <v>624</v>
      </c>
      <c r="C1337" s="340"/>
      <c r="D1337" s="341"/>
      <c r="E1337" s="28"/>
      <c r="F1337" s="28"/>
      <c r="G1337" s="28"/>
      <c r="H1337" s="162"/>
    </row>
    <row r="1338" spans="1:7" s="140" customFormat="1">
      <c r="A1338" s="160"/>
      <c r="B1338" s="136"/>
      <c r="C1338" s="293"/>
      <c r="D1338" s="306"/>
      <c r="E1338" s="5"/>
      <c r="F1338" s="5"/>
      <c r="G1338" s="31"/>
    </row>
    <row r="1339" spans="1:8" s="140" customFormat="1">
      <c r="A1339" s="160" t="s">
        <v>578</v>
      </c>
      <c r="B1339" s="136" t="s">
        <v>625</v>
      </c>
      <c r="C1339" s="293"/>
      <c r="D1339" s="306"/>
      <c r="E1339" s="5"/>
      <c r="F1339" s="5"/>
      <c r="G1339" s="31"/>
      <c r="H1339" s="137"/>
    </row>
    <row r="1340" spans="1:8" s="33" customFormat="1">
      <c r="A1340" s="160"/>
      <c r="B1340" s="136" t="s">
        <v>626</v>
      </c>
      <c r="C1340" s="293"/>
      <c r="D1340" s="306"/>
      <c r="E1340" s="5"/>
      <c r="F1340" s="5"/>
      <c r="G1340" s="31"/>
      <c r="H1340" s="132"/>
    </row>
    <row r="1341" spans="1:7" s="33" customFormat="1">
      <c r="A1341" s="160"/>
      <c r="B1341" s="136" t="s">
        <v>627</v>
      </c>
      <c r="C1341" s="293"/>
      <c r="D1341" s="306"/>
      <c r="E1341" s="5"/>
      <c r="F1341" s="5"/>
      <c r="G1341" s="31"/>
    </row>
    <row r="1342" spans="1:8" s="140" customFormat="1">
      <c r="A1342" s="160"/>
      <c r="B1342" s="136" t="s">
        <v>628</v>
      </c>
      <c r="C1342" s="293" t="s">
        <v>594</v>
      </c>
      <c r="D1342" s="306" t="n">
        <v>245</v>
      </c>
      <c r="E1342" s="19" t="n">
        <v>0</v>
      </c>
      <c r="F1342" s="5"/>
      <c r="G1342" s="141">
        <f>D1342*E1342</f>
        <v>0</v>
      </c>
      <c r="H1342" s="43"/>
    </row>
    <row r="1343" spans="1:8" s="140" customFormat="1">
      <c r="A1343" s="160"/>
      <c r="B1343" s="136"/>
      <c r="C1343" s="293"/>
      <c r="D1343" s="306"/>
      <c r="E1343" s="5"/>
      <c r="F1343" s="5"/>
      <c r="G1343" s="31"/>
      <c r="H1343" s="43"/>
    </row>
    <row r="1344" spans="1:8" s="134" customFormat="1">
      <c r="A1344" s="193" t="s">
        <v>584</v>
      </c>
      <c r="B1344" s="144" t="s">
        <v>629</v>
      </c>
      <c r="C1344" s="347" t="s">
        <v>630</v>
      </c>
      <c r="D1344" s="321" t="n">
        <v>1960</v>
      </c>
      <c r="E1344" s="19" t="n">
        <v>0</v>
      </c>
      <c r="F1344" s="138"/>
      <c r="G1344" s="141">
        <f>D1344*E1344</f>
        <v>0</v>
      </c>
      <c r="H1344" s="43"/>
    </row>
    <row r="1345" spans="1:8" s="140" customFormat="1">
      <c r="A1345" s="128"/>
      <c r="B1345" s="135"/>
      <c r="C1345" s="342"/>
      <c r="D1345" s="343"/>
      <c r="E1345" s="132"/>
      <c r="F1345" s="132"/>
      <c r="G1345" s="132"/>
      <c r="H1345" s="31"/>
    </row>
    <row r="1346" spans="1:8" s="228" customFormat="1" ht="15.80">
      <c r="A1346" s="225"/>
      <c r="B1346" s="226" t="s">
        <v>631</v>
      </c>
      <c r="C1346" s="345"/>
      <c r="D1346" s="346"/>
      <c r="E1346" s="212"/>
      <c r="F1346" s="212"/>
      <c r="G1346" s="212">
        <f>SUM(G1338:G1344)</f>
        <v>0</v>
      </c>
      <c r="H1346" s="162"/>
    </row>
    <row r="1347" spans="1:8" s="228" customFormat="1" ht="15.80">
      <c r="A1347" s="225"/>
      <c r="B1347" s="222"/>
      <c r="C1347" s="348"/>
      <c r="D1347" s="349"/>
      <c r="E1347" s="223"/>
      <c r="F1347" s="223"/>
      <c r="G1347" s="223"/>
      <c r="H1347" s="162"/>
    </row>
    <row r="1348" spans="1:7" s="140" customFormat="1">
      <c r="A1348" s="188"/>
      <c r="B1348" s="131"/>
      <c r="C1348" s="342"/>
      <c r="D1348" s="343"/>
      <c r="E1348" s="132"/>
      <c r="F1348" s="132"/>
      <c r="G1348" s="132"/>
    </row>
    <row r="1349" spans="1:8" s="228" customFormat="1" ht="15.80">
      <c r="A1349" s="225" t="s">
        <v>632</v>
      </c>
      <c r="B1349" s="227" t="s">
        <v>633</v>
      </c>
      <c r="C1349" s="340"/>
      <c r="D1349" s="341"/>
      <c r="E1349" s="28"/>
      <c r="F1349" s="28"/>
      <c r="G1349" s="28"/>
      <c r="H1349" s="162"/>
    </row>
    <row r="1350" spans="1:8" s="140" customFormat="1" ht="5.25" customHeight="1">
      <c r="A1350" s="128"/>
      <c r="B1350" s="135"/>
      <c r="C1350" s="293"/>
      <c r="D1350" s="306"/>
      <c r="E1350" s="31"/>
      <c r="F1350" s="31"/>
      <c r="G1350" s="31"/>
      <c r="H1350" s="31"/>
    </row>
    <row r="1351" spans="1:8" s="140" customFormat="1" ht="29.25" customHeight="1">
      <c r="A1351" s="18" t="s">
        <v>578</v>
      </c>
      <c r="B1351" s="131" t="s">
        <v>634</v>
      </c>
      <c r="C1351" s="342"/>
      <c r="D1351" s="343"/>
      <c r="E1351" s="132"/>
      <c r="F1351" s="132"/>
      <c r="G1351" s="132"/>
      <c r="H1351" s="31"/>
    </row>
    <row r="1352" spans="1:8" s="140" customFormat="1">
      <c r="A1352" s="188"/>
      <c r="B1352" s="135" t="s">
        <v>635</v>
      </c>
      <c r="C1352" s="342"/>
      <c r="D1352" s="343"/>
      <c r="E1352" s="132"/>
      <c r="F1352" s="132"/>
      <c r="G1352" s="132"/>
      <c r="H1352" s="31"/>
    </row>
    <row r="1353" spans="1:7" s="140" customFormat="1">
      <c r="A1353" s="147"/>
      <c r="B1353" s="142" t="s">
        <v>636</v>
      </c>
      <c r="C1353" s="285" t="s">
        <v>78</v>
      </c>
      <c r="D1353" s="350" t="n">
        <v>287</v>
      </c>
      <c r="E1353" s="143" t="n">
        <v>0</v>
      </c>
      <c r="F1353" s="133"/>
      <c r="G1353" s="143">
        <f>D1353*E1353</f>
        <v>0</v>
      </c>
    </row>
    <row r="1354" spans="1:8" s="140" customFormat="1" ht="9.20" customHeight="1">
      <c r="A1354" s="188"/>
      <c r="B1354" s="131"/>
      <c r="C1354" s="342"/>
      <c r="D1354" s="343"/>
      <c r="E1354" s="132"/>
      <c r="F1354" s="132"/>
      <c r="G1354" s="132"/>
      <c r="H1354" s="31"/>
    </row>
    <row r="1355" spans="1:8" s="34" customFormat="1" ht="15.80">
      <c r="A1355" s="225"/>
      <c r="B1355" s="226" t="s">
        <v>637</v>
      </c>
      <c r="C1355" s="345"/>
      <c r="D1355" s="346"/>
      <c r="E1355" s="212"/>
      <c r="F1355" s="212"/>
      <c r="G1355" s="212">
        <f>SUM(G1353)</f>
        <v>0</v>
      </c>
      <c r="H1355" s="162"/>
    </row>
    <row r="1356" spans="1:7" s="213" customFormat="1" ht="14.60">
      <c r="A1356" s="214"/>
      <c r="B1356" s="215"/>
      <c r="C1356" s="351"/>
      <c r="D1356" s="352"/>
      <c r="E1356" s="88"/>
      <c r="F1356" s="88"/>
      <c r="G1356" s="88"/>
    </row>
    <row r="1357" spans="1:8" s="34" customFormat="1" ht="15.80">
      <c r="A1357" s="225" t="s">
        <v>638</v>
      </c>
      <c r="B1357" s="227" t="s">
        <v>639</v>
      </c>
      <c r="C1357" s="340"/>
      <c r="D1357" s="341"/>
      <c r="E1357" s="28"/>
      <c r="F1357" s="28"/>
      <c r="G1357" s="28"/>
      <c r="H1357" s="224"/>
    </row>
    <row r="1358" spans="1:8" s="6" customFormat="1">
      <c r="A1358" s="128"/>
      <c r="B1358" s="135"/>
      <c r="C1358" s="342"/>
      <c r="D1358" s="306"/>
      <c r="E1358" s="31"/>
      <c r="F1358" s="31"/>
      <c r="G1358" s="31"/>
      <c r="H1358" s="132"/>
    </row>
    <row r="1359" spans="1:7" s="6" customFormat="1">
      <c r="A1359" s="160" t="s">
        <v>578</v>
      </c>
      <c r="B1359" s="136" t="s">
        <v>640</v>
      </c>
      <c r="C1359" s="293"/>
      <c r="D1359" s="306"/>
      <c r="E1359" s="5"/>
      <c r="F1359" s="5"/>
      <c r="G1359" s="31"/>
    </row>
    <row r="1360" spans="1:8" s="6" customFormat="1">
      <c r="A1360" s="160"/>
      <c r="B1360" s="136" t="s">
        <v>641</v>
      </c>
      <c r="C1360" s="293" t="s">
        <v>594</v>
      </c>
      <c r="D1360" s="306" t="n">
        <v>956</v>
      </c>
      <c r="E1360" s="19" t="n">
        <v>0</v>
      </c>
      <c r="F1360" s="5"/>
      <c r="G1360" s="141">
        <f>D1360*E1360</f>
        <v>0</v>
      </c>
      <c r="H1360" s="132"/>
    </row>
    <row r="1361" spans="1:8" s="6" customFormat="1">
      <c r="A1361" s="128"/>
      <c r="B1361" s="135"/>
      <c r="C1361" s="342"/>
      <c r="D1361" s="306"/>
      <c r="E1361" s="31"/>
      <c r="F1361" s="31"/>
      <c r="G1361" s="31"/>
      <c r="H1361" s="43"/>
    </row>
    <row r="1362" spans="1:8" s="6" customFormat="1">
      <c r="A1362" s="160" t="s">
        <v>584</v>
      </c>
      <c r="B1362" s="136" t="s">
        <v>642</v>
      </c>
      <c r="C1362" s="293"/>
      <c r="D1362" s="306"/>
      <c r="E1362" s="5"/>
      <c r="F1362" s="5"/>
      <c r="G1362" s="31"/>
      <c r="H1362" s="43"/>
    </row>
    <row r="1363" spans="1:8" s="134" customFormat="1">
      <c r="A1363" s="193"/>
      <c r="B1363" s="144" t="s">
        <v>643</v>
      </c>
      <c r="C1363" s="347" t="s">
        <v>594</v>
      </c>
      <c r="D1363" s="321" t="n">
        <v>956</v>
      </c>
      <c r="E1363" s="19" t="n">
        <v>0</v>
      </c>
      <c r="F1363" s="138"/>
      <c r="G1363" s="141">
        <f>D1363*E1363</f>
        <v>0</v>
      </c>
      <c r="H1363" s="31"/>
    </row>
    <row r="1364" spans="1:8" s="134" customFormat="1">
      <c r="A1364" s="160"/>
      <c r="B1364" s="136"/>
      <c r="C1364" s="293"/>
      <c r="D1364" s="306"/>
      <c r="E1364" s="5"/>
      <c r="F1364" s="5"/>
      <c r="G1364" s="31"/>
      <c r="H1364" s="132"/>
    </row>
    <row r="1365" spans="1:8" s="34" customFormat="1" ht="15.80">
      <c r="A1365" s="225"/>
      <c r="B1365" s="226" t="s">
        <v>644</v>
      </c>
      <c r="C1365" s="345"/>
      <c r="D1365" s="346"/>
      <c r="E1365" s="212"/>
      <c r="F1365" s="212"/>
      <c r="G1365" s="212">
        <f>SUM(G1358:G1364)</f>
        <v>0</v>
      </c>
      <c r="H1365" s="162"/>
    </row>
    <row r="1366" spans="1:8" s="213" customFormat="1" ht="14.60">
      <c r="A1366" s="214"/>
      <c r="B1366" s="215"/>
      <c r="C1366" s="351"/>
      <c r="D1366" s="352"/>
      <c r="E1366" s="88"/>
      <c r="F1366" s="88"/>
      <c r="G1366" s="88"/>
      <c r="H1366" s="163"/>
    </row>
    <row r="1367" spans="1:8" s="34" customFormat="1" ht="15.80">
      <c r="A1367" s="221" t="s">
        <v>645</v>
      </c>
      <c r="B1367" s="222" t="s">
        <v>646</v>
      </c>
      <c r="C1367" s="348"/>
      <c r="D1367" s="353"/>
      <c r="E1367" s="223"/>
      <c r="F1367" s="223"/>
      <c r="G1367" s="224"/>
      <c r="H1367" s="162"/>
    </row>
    <row r="1368" spans="1:8" s="134" customFormat="1">
      <c r="A1368" s="191"/>
      <c r="B1368" s="192"/>
      <c r="C1368" s="354"/>
      <c r="D1368" s="355"/>
      <c r="E1368" s="130"/>
      <c r="F1368" s="130"/>
      <c r="G1368" s="133"/>
      <c r="H1368" s="132"/>
    </row>
    <row r="1369" spans="1:8" s="33" customFormat="1">
      <c r="A1369" s="193"/>
      <c r="B1369" s="144"/>
      <c r="C1369" s="347"/>
      <c r="D1369" s="321"/>
      <c r="E1369" s="138"/>
      <c r="F1369" s="138"/>
      <c r="G1369" s="137"/>
      <c r="H1369" s="133"/>
    </row>
    <row r="1370" spans="1:8" s="33" customFormat="1">
      <c r="A1370" s="193" t="s">
        <v>578</v>
      </c>
      <c r="B1370" s="144" t="s">
        <v>647</v>
      </c>
      <c r="C1370" s="347"/>
      <c r="D1370" s="321"/>
      <c r="E1370" s="138"/>
      <c r="F1370" s="138"/>
      <c r="G1370" s="137"/>
      <c r="H1370" s="132"/>
    </row>
    <row r="1371" spans="1:8" s="6" customFormat="1">
      <c r="A1371" s="193"/>
      <c r="B1371" s="144" t="s">
        <v>648</v>
      </c>
      <c r="C1371" s="347"/>
      <c r="D1371" s="321"/>
      <c r="E1371" s="138"/>
      <c r="F1371" s="138"/>
      <c r="G1371" s="130"/>
      <c r="H1371" s="132"/>
    </row>
    <row r="1372" spans="1:7" s="6" customFormat="1">
      <c r="A1372" s="193"/>
      <c r="B1372" s="144" t="s">
        <v>649</v>
      </c>
      <c r="C1372" s="347" t="s">
        <v>78</v>
      </c>
      <c r="D1372" s="321" t="n">
        <v>110</v>
      </c>
      <c r="E1372" s="19" t="n">
        <v>0</v>
      </c>
      <c r="F1372" s="138"/>
      <c r="G1372" s="141">
        <f>D1372*E1372</f>
        <v>0</v>
      </c>
    </row>
    <row r="1373" spans="1:8" s="6" customFormat="1">
      <c r="A1373" s="193"/>
      <c r="B1373" s="144" t="s">
        <v>650</v>
      </c>
      <c r="C1373" s="347" t="s">
        <v>78</v>
      </c>
      <c r="D1373" s="321" t="n">
        <v>80</v>
      </c>
      <c r="E1373" s="19" t="n">
        <v>0</v>
      </c>
      <c r="F1373" s="138"/>
      <c r="G1373" s="141">
        <f>D1373*E1373</f>
        <v>0</v>
      </c>
      <c r="H1373" s="133"/>
    </row>
    <row r="1374" spans="1:8" s="134" customFormat="1">
      <c r="A1374" s="187"/>
      <c r="B1374" s="139"/>
      <c r="C1374" s="356"/>
      <c r="D1374" s="357"/>
      <c r="E1374" s="43"/>
      <c r="F1374" s="43"/>
      <c r="G1374" s="43"/>
      <c r="H1374" s="31"/>
    </row>
    <row r="1375" spans="1:8" s="34" customFormat="1" ht="15.80">
      <c r="A1375" s="209"/>
      <c r="B1375" s="210" t="s">
        <v>651</v>
      </c>
      <c r="C1375" s="345"/>
      <c r="D1375" s="358"/>
      <c r="E1375" s="211"/>
      <c r="F1375" s="211"/>
      <c r="G1375" s="212">
        <f>SUM(G1369:G1373)</f>
        <v>0</v>
      </c>
      <c r="H1375" s="162"/>
    </row>
    <row r="1376" spans="1:8" s="134" customFormat="1">
      <c r="A1376" s="194"/>
      <c r="B1376" s="195"/>
      <c r="C1376" s="354"/>
      <c r="D1376" s="359"/>
      <c r="E1376" s="174"/>
      <c r="F1376" s="174"/>
      <c r="G1376" s="130"/>
      <c r="H1376" s="132"/>
    </row>
    <row r="1377" spans="1:8" s="134" customFormat="1">
      <c r="A1377" s="194"/>
      <c r="B1377" s="195"/>
      <c r="C1377" s="354"/>
      <c r="D1377" s="359"/>
      <c r="E1377" s="174"/>
      <c r="F1377" s="174"/>
      <c r="G1377" s="130"/>
      <c r="H1377" s="132"/>
    </row>
    <row r="1378" spans="1:8" s="134" customFormat="1">
      <c r="A1378" s="194"/>
      <c r="B1378" s="195"/>
      <c r="C1378" s="354"/>
      <c r="D1378" s="359"/>
      <c r="E1378" s="174"/>
      <c r="F1378" s="174"/>
      <c r="G1378" s="130"/>
      <c r="H1378" s="132"/>
    </row>
    <row r="1379" spans="1:8" s="134" customFormat="1">
      <c r="A1379" s="194"/>
      <c r="B1379" s="73" t="s">
        <v>652</v>
      </c>
      <c r="C1379" s="354"/>
      <c r="D1379" s="359"/>
      <c r="E1379" s="174"/>
      <c r="F1379" s="174"/>
      <c r="G1379" s="130"/>
      <c r="H1379" s="31"/>
    </row>
    <row r="1380" spans="1:8" s="134" customFormat="1">
      <c r="A1380" s="194"/>
      <c r="B1380" s="74" t="s">
        <v>575</v>
      </c>
      <c r="C1380" s="354"/>
      <c r="D1380" s="359"/>
      <c r="E1380" s="174"/>
      <c r="F1380" s="174"/>
      <c r="G1380" s="130"/>
      <c r="H1380" s="31"/>
    </row>
    <row r="1381" spans="1:8" s="134" customFormat="1">
      <c r="A1381" s="194"/>
      <c r="C1381" s="354"/>
      <c r="D1381" s="359"/>
      <c r="E1381" s="174"/>
      <c r="F1381" s="174"/>
      <c r="G1381" s="130"/>
      <c r="H1381" s="31"/>
    </row>
    <row r="1382" spans="1:8" s="134" customFormat="1">
      <c r="A1382" s="188"/>
      <c r="B1382" s="131"/>
      <c r="C1382" s="342"/>
      <c r="D1382" s="343"/>
      <c r="E1382" s="132"/>
      <c r="F1382" s="132"/>
      <c r="G1382" s="132"/>
      <c r="H1382" s="132"/>
    </row>
    <row r="1383" spans="1:8" s="134" customFormat="1">
      <c r="A1383" s="118" t="s">
        <v>576</v>
      </c>
      <c r="B1383" s="118" t="s">
        <v>577</v>
      </c>
      <c r="C1383" s="360"/>
      <c r="D1383" s="361"/>
      <c r="E1383" s="143"/>
      <c r="F1383" s="143"/>
      <c r="G1383" s="199">
        <f>G1302</f>
        <v>0</v>
      </c>
      <c r="H1383" s="137"/>
    </row>
    <row r="1384" spans="1:8" s="134" customFormat="1">
      <c r="A1384" s="118" t="s">
        <v>596</v>
      </c>
      <c r="B1384" s="118" t="s">
        <v>597</v>
      </c>
      <c r="C1384" s="360"/>
      <c r="D1384" s="361"/>
      <c r="E1384" s="143"/>
      <c r="F1384" s="143"/>
      <c r="G1384" s="200">
        <f>G1335</f>
        <v>0</v>
      </c>
      <c r="H1384" s="31"/>
    </row>
    <row r="1385" spans="1:8" s="134" customFormat="1">
      <c r="A1385" s="118" t="s">
        <v>623</v>
      </c>
      <c r="B1385" s="118" t="s">
        <v>624</v>
      </c>
      <c r="C1385" s="360"/>
      <c r="D1385" s="361"/>
      <c r="E1385" s="143"/>
      <c r="F1385" s="143"/>
      <c r="G1385" s="200">
        <f>G1346</f>
        <v>0</v>
      </c>
      <c r="H1385" s="132"/>
    </row>
    <row r="1386" spans="1:8" s="134" customFormat="1">
      <c r="A1386" s="118" t="s">
        <v>632</v>
      </c>
      <c r="B1386" s="118" t="s">
        <v>633</v>
      </c>
      <c r="C1386" s="360"/>
      <c r="D1386" s="361"/>
      <c r="E1386" s="143"/>
      <c r="F1386" s="143"/>
      <c r="G1386" s="200">
        <f>G1355</f>
        <v>0</v>
      </c>
      <c r="H1386" s="43"/>
    </row>
    <row r="1387" spans="1:8" s="134" customFormat="1">
      <c r="A1387" s="118" t="s">
        <v>638</v>
      </c>
      <c r="B1387" s="118" t="s">
        <v>639</v>
      </c>
      <c r="C1387" s="360"/>
      <c r="D1387" s="361"/>
      <c r="E1387" s="143"/>
      <c r="F1387" s="143"/>
      <c r="G1387" s="200">
        <f>G1365</f>
        <v>0</v>
      </c>
      <c r="H1387" s="43"/>
    </row>
    <row r="1388" spans="1:8" s="134" customFormat="1">
      <c r="A1388" s="205" t="s">
        <v>645</v>
      </c>
      <c r="B1388" s="205" t="s">
        <v>646</v>
      </c>
      <c r="C1388" s="362"/>
      <c r="D1388" s="363"/>
      <c r="E1388" s="206"/>
      <c r="F1388" s="206"/>
      <c r="G1388" s="207">
        <f>G1375</f>
        <v>0</v>
      </c>
      <c r="H1388" s="43"/>
    </row>
    <row r="1389" spans="1:8" s="134" customFormat="1">
      <c r="A1389" s="196"/>
      <c r="B1389" s="197" t="s">
        <v>653</v>
      </c>
      <c r="C1389" s="364"/>
      <c r="D1389" s="365"/>
      <c r="E1389" s="183"/>
      <c r="F1389" s="204"/>
      <c r="G1389" s="208">
        <f>SUM(G1383:G1388)</f>
        <v>0</v>
      </c>
      <c r="H1389" s="31"/>
    </row>
    <row r="1390" spans="1:8" s="134" customFormat="1">
      <c r="A1390" s="196"/>
      <c r="B1390" s="197" t="s">
        <v>378</v>
      </c>
      <c r="C1390" s="360"/>
      <c r="D1390" s="361"/>
      <c r="E1390" s="143"/>
      <c r="F1390" s="143"/>
      <c r="G1390" s="198">
        <f>0.25*G1389</f>
        <v>0</v>
      </c>
      <c r="H1390" s="132"/>
    </row>
    <row r="1391" spans="1:8" s="134" customFormat="1">
      <c r="A1391" s="201"/>
      <c r="B1391" s="202" t="s">
        <v>654</v>
      </c>
      <c r="C1391" s="366"/>
      <c r="D1391" s="367"/>
      <c r="E1391" s="145"/>
      <c r="F1391" s="203"/>
      <c r="G1391" s="198">
        <f>SUM(G1389:G1390)</f>
        <v>0</v>
      </c>
      <c r="H1391" s="43"/>
    </row>
    <row r="1392" spans="2:8" s="134" customFormat="1">
      <c r="B1392" s="139"/>
      <c r="C1392" s="357"/>
      <c r="D1392" s="357"/>
      <c r="E1392" s="130"/>
      <c r="F1392" s="43"/>
      <c r="G1392" s="174"/>
      <c r="H1392" s="43"/>
    </row>
    <row r="1393" spans="3:8" s="134" customFormat="1">
      <c r="C1393" s="343"/>
      <c r="D1393" s="343"/>
      <c r="E1393" s="133"/>
      <c r="F1393" s="132"/>
      <c r="G1393" s="175"/>
      <c r="H1393" s="132"/>
    </row>
    <row r="1395" spans="1:7" s="237" customFormat="1">
      <c r="A1395" s="4"/>
      <c r="B1395" s="274" t="s">
        <v>655</v>
      </c>
      <c r="C1395" s="312"/>
      <c r="D1395" s="368"/>
      <c r="E1395" s="31"/>
      <c r="F1395" s="5"/>
      <c r="G1395" s="5"/>
    </row>
    <row r="1396" spans="1:7" s="237" customFormat="1">
      <c r="A1396" s="4"/>
      <c r="B1396" s="6"/>
      <c r="C1396" s="306"/>
      <c r="D1396" s="30"/>
      <c r="E1396" s="31"/>
      <c r="F1396" s="5"/>
      <c r="G1396" s="5"/>
    </row>
    <row r="1397" spans="1:12" s="238" customFormat="1" ht="12.95" customHeight="1">
      <c r="A1397" s="33"/>
      <c r="B1397" s="150" t="s">
        <v>656</v>
      </c>
      <c r="C1397" s="343"/>
      <c r="D1397" s="369"/>
      <c r="E1397" s="132"/>
      <c r="F1397" s="134"/>
      <c r="G1397" s="176"/>
      <c r="H1397" s="239"/>
      <c r="I1397" s="239"/>
      <c r="L1397" s="240"/>
    </row>
    <row r="1398" spans="1:12" s="238" customFormat="1" ht="12.95" customHeight="1">
      <c r="A1398" s="33"/>
      <c r="B1398" s="275"/>
      <c r="C1398" s="343"/>
      <c r="D1398" s="369"/>
      <c r="E1398" s="132"/>
      <c r="F1398" s="134"/>
      <c r="G1398" s="176"/>
      <c r="H1398" s="239"/>
      <c r="I1398" s="239"/>
      <c r="L1398" s="240"/>
    </row>
    <row r="1399" spans="1:12" s="238" customFormat="1">
      <c r="A1399" s="33"/>
      <c r="B1399" s="52" t="s">
        <v>657</v>
      </c>
      <c r="C1399" s="370"/>
      <c r="D1399" s="371"/>
      <c r="E1399" s="276"/>
      <c r="F1399" s="52"/>
      <c r="G1399" s="277"/>
      <c r="H1399" s="239"/>
      <c r="I1399" s="239"/>
      <c r="L1399" s="240"/>
    </row>
    <row r="1400" spans="1:12" s="239" customFormat="1">
      <c r="A1400" s="134"/>
      <c r="B1400" s="52" t="s">
        <v>658</v>
      </c>
      <c r="C1400" s="370"/>
      <c r="D1400" s="371"/>
      <c r="E1400" s="276"/>
      <c r="F1400" s="52"/>
      <c r="G1400" s="277"/>
      <c r="L1400" s="240"/>
    </row>
    <row r="1401" spans="1:12" s="239" customFormat="1">
      <c r="A1401" s="134"/>
      <c r="B1401" s="52" t="s">
        <v>659</v>
      </c>
      <c r="C1401" s="370"/>
      <c r="D1401" s="371"/>
      <c r="E1401" s="276"/>
      <c r="F1401" s="52"/>
      <c r="G1401" s="277"/>
      <c r="L1401" s="240"/>
    </row>
    <row r="1402" spans="1:12" s="239" customFormat="1">
      <c r="A1402" s="134"/>
      <c r="B1402" s="52" t="s">
        <v>660</v>
      </c>
      <c r="C1402" s="370"/>
      <c r="D1402" s="371"/>
      <c r="E1402" s="276"/>
      <c r="F1402" s="52"/>
      <c r="G1402" s="277"/>
      <c r="L1402" s="240"/>
    </row>
    <row r="1403" spans="1:12" s="239" customFormat="1" ht="39.95" customHeight="1">
      <c r="A1403" s="134"/>
      <c r="B1403" s="52" t="s">
        <v>661</v>
      </c>
      <c r="C1403" s="370"/>
      <c r="D1403" s="371"/>
      <c r="E1403" s="276"/>
      <c r="F1403" s="52"/>
      <c r="G1403" s="277"/>
      <c r="L1403" s="240"/>
    </row>
    <row r="1404" spans="1:12" s="239" customFormat="1">
      <c r="A1404" s="134"/>
      <c r="B1404" s="52" t="s">
        <v>662</v>
      </c>
      <c r="C1404" s="370"/>
      <c r="D1404" s="371"/>
      <c r="E1404" s="276"/>
      <c r="F1404" s="52"/>
      <c r="G1404" s="277"/>
      <c r="L1404" s="240"/>
    </row>
    <row r="1405" spans="1:12" s="239" customFormat="1">
      <c r="A1405" s="134"/>
      <c r="B1405" s="52" t="s">
        <v>663</v>
      </c>
      <c r="C1405" s="370"/>
      <c r="D1405" s="371"/>
      <c r="E1405" s="276"/>
      <c r="F1405" s="52"/>
      <c r="G1405" s="277"/>
      <c r="L1405" s="240"/>
    </row>
    <row r="1406" spans="1:12" s="239" customFormat="1">
      <c r="A1406" s="134"/>
      <c r="B1406" s="52" t="s">
        <v>664</v>
      </c>
      <c r="C1406" s="370"/>
      <c r="D1406" s="371"/>
      <c r="E1406" s="276"/>
      <c r="F1406" s="52"/>
      <c r="G1406" s="277"/>
      <c r="L1406" s="240"/>
    </row>
    <row r="1407" spans="1:12" s="239" customFormat="1">
      <c r="A1407" s="134"/>
      <c r="B1407" s="52" t="s">
        <v>665</v>
      </c>
      <c r="C1407" s="370"/>
      <c r="D1407" s="371"/>
      <c r="E1407" s="276"/>
      <c r="F1407" s="52"/>
      <c r="G1407" s="277"/>
      <c r="L1407" s="240"/>
    </row>
    <row r="1408" spans="1:12" s="239" customFormat="1">
      <c r="A1408" s="134"/>
      <c r="B1408" s="54"/>
      <c r="C1408" s="372"/>
      <c r="D1408" s="373"/>
      <c r="E1408" s="278"/>
      <c r="F1408" s="54"/>
      <c r="G1408" s="277"/>
      <c r="L1408" s="240"/>
    </row>
    <row r="1409" spans="1:12" s="241" customFormat="1" ht="14.10" customHeight="1">
      <c r="A1409" s="279" t="s">
        <v>666</v>
      </c>
      <c r="B1409" s="280" t="s">
        <v>667</v>
      </c>
      <c r="C1409" s="280"/>
      <c r="D1409" s="280"/>
      <c r="E1409" s="280"/>
      <c r="F1409" s="280"/>
      <c r="G1409" s="34"/>
      <c r="L1409" s="242"/>
    </row>
    <row r="1410" spans="1:12" s="239" customFormat="1">
      <c r="A1410" s="254"/>
      <c r="B1410" s="54"/>
      <c r="C1410" s="372"/>
      <c r="D1410" s="373"/>
      <c r="E1410" s="54"/>
      <c r="F1410" s="54"/>
      <c r="G1410" s="134"/>
      <c r="L1410" s="240"/>
    </row>
    <row r="1411" spans="1:12" s="238" customFormat="1">
      <c r="A1411" s="254" t="s">
        <v>578</v>
      </c>
      <c r="B1411" s="281" t="s">
        <v>668</v>
      </c>
      <c r="C1411" s="306" t="s">
        <v>669</v>
      </c>
      <c r="D1411" s="30" t="n">
        <v>6</v>
      </c>
      <c r="E1411" s="282" t="n">
        <v>0</v>
      </c>
      <c r="F1411" s="282"/>
      <c r="G1411" s="282">
        <f>IF(E1411="","",D1411*E1411)</f>
        <v>0</v>
      </c>
      <c r="I1411" s="239"/>
      <c r="L1411" s="240"/>
    </row>
    <row r="1412" spans="1:12" s="238" customFormat="1">
      <c r="A1412" s="254"/>
      <c r="B1412" s="6"/>
      <c r="C1412" s="306"/>
      <c r="D1412" s="369"/>
      <c r="E1412" s="283"/>
      <c r="F1412" s="283"/>
      <c r="G1412" s="283"/>
      <c r="H1412" s="244"/>
      <c r="I1412" s="239"/>
      <c r="L1412" s="240"/>
    </row>
    <row r="1413" spans="1:12" s="238" customFormat="1" ht="12.95" customHeight="1">
      <c r="A1413" s="254" t="s">
        <v>584</v>
      </c>
      <c r="B1413" s="281" t="s">
        <v>670</v>
      </c>
      <c r="C1413" s="306" t="s">
        <v>671</v>
      </c>
      <c r="D1413" s="30" t="n">
        <v>1</v>
      </c>
      <c r="E1413" s="282" t="n">
        <v>0</v>
      </c>
      <c r="F1413" s="282"/>
      <c r="G1413" s="282">
        <f>IF(E1413="","",D1413*E1413)</f>
        <v>0</v>
      </c>
      <c r="H1413" s="244"/>
      <c r="I1413" s="239"/>
      <c r="L1413" s="240"/>
    </row>
    <row r="1414" spans="1:12" s="238" customFormat="1">
      <c r="A1414" s="254"/>
      <c r="B1414" s="6"/>
      <c r="C1414" s="306"/>
      <c r="D1414" s="369"/>
      <c r="E1414" s="283"/>
      <c r="F1414" s="283"/>
      <c r="G1414" s="283"/>
      <c r="I1414" s="239"/>
      <c r="L1414" s="245"/>
    </row>
    <row r="1415" spans="1:12" s="238" customFormat="1" ht="28.50" customHeight="1">
      <c r="A1415" s="254" t="s">
        <v>588</v>
      </c>
      <c r="B1415" s="52" t="s">
        <v>672</v>
      </c>
      <c r="C1415" s="372"/>
      <c r="D1415" s="373"/>
      <c r="E1415" s="283"/>
      <c r="F1415" s="283"/>
      <c r="G1415" s="283"/>
      <c r="H1415" s="244"/>
      <c r="I1415" s="239"/>
      <c r="L1415" s="245"/>
    </row>
    <row r="1416" spans="1:12" s="238" customFormat="1" ht="12.95" customHeight="1">
      <c r="A1416" s="254"/>
      <c r="B1416" s="54" t="s">
        <v>673</v>
      </c>
      <c r="C1416" s="343" t="s">
        <v>674</v>
      </c>
      <c r="D1416" s="369" t="n">
        <v>145</v>
      </c>
      <c r="E1416" s="282" t="n">
        <v>0</v>
      </c>
      <c r="F1416" s="282"/>
      <c r="G1416" s="282">
        <f>IF(E1416="","",D1416*E1416)</f>
        <v>0</v>
      </c>
      <c r="H1416" s="244"/>
      <c r="I1416" s="239"/>
      <c r="L1416" s="240"/>
    </row>
    <row r="1417" spans="1:12" s="239" customFormat="1">
      <c r="A1417" s="254"/>
      <c r="B1417" s="54" t="s">
        <v>675</v>
      </c>
      <c r="C1417" s="343" t="s">
        <v>674</v>
      </c>
      <c r="D1417" s="369" t="n">
        <v>145</v>
      </c>
      <c r="E1417" s="282" t="n">
        <v>0</v>
      </c>
      <c r="F1417" s="282"/>
      <c r="G1417" s="282">
        <f>IF(E1417="","",D1417*E1417)</f>
        <v>0</v>
      </c>
      <c r="H1417" s="244"/>
      <c r="L1417" s="240"/>
    </row>
    <row r="1418" spans="1:12" s="238" customFormat="1">
      <c r="A1418" s="254"/>
      <c r="B1418" s="54" t="s">
        <v>676</v>
      </c>
      <c r="C1418" s="306" t="s">
        <v>671</v>
      </c>
      <c r="D1418" s="369" t="n">
        <v>1</v>
      </c>
      <c r="E1418" s="282" t="n">
        <v>0</v>
      </c>
      <c r="F1418" s="282"/>
      <c r="G1418" s="282">
        <f>IF(E1418="","",D1418*E1418)</f>
        <v>0</v>
      </c>
      <c r="I1418" s="239"/>
      <c r="L1418" s="240"/>
    </row>
    <row r="1419" spans="1:12" s="238" customFormat="1">
      <c r="A1419" s="254"/>
      <c r="B1419" s="54"/>
      <c r="C1419" s="372"/>
      <c r="D1419" s="373"/>
      <c r="E1419" s="283"/>
      <c r="F1419" s="283"/>
      <c r="G1419" s="283"/>
      <c r="H1419" s="244"/>
      <c r="I1419" s="239"/>
      <c r="L1419" s="240"/>
    </row>
    <row r="1420" spans="1:12" s="238" customFormat="1" ht="12.95" customHeight="1">
      <c r="A1420" s="254" t="s">
        <v>590</v>
      </c>
      <c r="B1420" s="281" t="s">
        <v>677</v>
      </c>
      <c r="C1420" s="343"/>
      <c r="D1420" s="369"/>
      <c r="E1420" s="283"/>
      <c r="F1420" s="283"/>
      <c r="G1420" s="283"/>
      <c r="I1420" s="239"/>
      <c r="L1420" s="240"/>
    </row>
    <row r="1421" spans="1:12" s="238" customFormat="1">
      <c r="A1421" s="254"/>
      <c r="B1421" s="54" t="s">
        <v>678</v>
      </c>
      <c r="C1421" s="306" t="s">
        <v>116</v>
      </c>
      <c r="D1421" s="369" t="n">
        <v>8</v>
      </c>
      <c r="E1421" s="282" t="n">
        <v>0</v>
      </c>
      <c r="F1421" s="282"/>
      <c r="G1421" s="282">
        <f>IF(E1421="","",D1421*E1421)</f>
        <v>0</v>
      </c>
      <c r="H1421" s="244"/>
      <c r="I1421" s="239"/>
      <c r="L1421" s="240"/>
    </row>
    <row r="1422" spans="1:12" s="238" customFormat="1">
      <c r="A1422" s="254"/>
      <c r="B1422" s="54"/>
      <c r="C1422" s="374"/>
      <c r="D1422" s="374"/>
      <c r="E1422" s="283"/>
      <c r="F1422" s="283"/>
      <c r="G1422" s="283"/>
      <c r="I1422" s="239"/>
      <c r="L1422" s="240"/>
    </row>
    <row r="1423" spans="1:12" s="238" customFormat="1">
      <c r="A1423" s="254"/>
      <c r="B1423" s="54" t="s">
        <v>679</v>
      </c>
      <c r="C1423" s="306" t="s">
        <v>116</v>
      </c>
      <c r="D1423" s="369" t="n">
        <v>8</v>
      </c>
      <c r="E1423" s="282" t="n">
        <v>0</v>
      </c>
      <c r="F1423" s="282"/>
      <c r="G1423" s="282">
        <f>IF(E1423="","",D1423*E1423)</f>
        <v>0</v>
      </c>
      <c r="H1423" s="244"/>
      <c r="I1423" s="239"/>
      <c r="L1423" s="240"/>
    </row>
    <row r="1424" spans="1:12" s="238" customFormat="1" ht="27" customHeight="1">
      <c r="A1424" s="254"/>
      <c r="B1424" s="54"/>
      <c r="C1424" s="374"/>
      <c r="D1424" s="374"/>
      <c r="E1424" s="283"/>
      <c r="F1424" s="283"/>
      <c r="G1424" s="283"/>
      <c r="I1424" s="239"/>
      <c r="L1424" s="240"/>
    </row>
    <row r="1425" spans="1:12" s="239" customFormat="1">
      <c r="A1425" s="254"/>
      <c r="B1425" s="54" t="s">
        <v>680</v>
      </c>
      <c r="C1425" s="306" t="s">
        <v>671</v>
      </c>
      <c r="D1425" s="369" t="n">
        <v>1</v>
      </c>
      <c r="E1425" s="282" t="n">
        <v>0</v>
      </c>
      <c r="F1425" s="282"/>
      <c r="G1425" s="282">
        <f>IF(E1425="","",D1425*E1425)</f>
        <v>0</v>
      </c>
      <c r="H1425" s="244"/>
      <c r="L1425" s="240"/>
    </row>
    <row r="1426" spans="1:12" s="239" customFormat="1">
      <c r="A1426" s="254"/>
      <c r="B1426" s="54"/>
      <c r="C1426" s="374"/>
      <c r="D1426" s="374"/>
      <c r="E1426" s="283"/>
      <c r="F1426" s="283"/>
      <c r="G1426" s="283"/>
      <c r="H1426" s="244"/>
      <c r="L1426" s="240"/>
    </row>
    <row r="1427" spans="1:12" s="238" customFormat="1">
      <c r="A1427" s="254" t="s">
        <v>611</v>
      </c>
      <c r="B1427" s="52" t="s">
        <v>681</v>
      </c>
      <c r="C1427" s="372"/>
      <c r="D1427" s="373"/>
      <c r="E1427" s="283"/>
      <c r="F1427" s="283"/>
      <c r="G1427" s="283"/>
      <c r="H1427" s="244"/>
      <c r="I1427" s="239"/>
      <c r="L1427" s="240"/>
    </row>
    <row r="1428" spans="1:12" s="238" customFormat="1">
      <c r="A1428" s="254"/>
      <c r="B1428" s="54" t="s">
        <v>673</v>
      </c>
      <c r="C1428" s="343" t="s">
        <v>674</v>
      </c>
      <c r="D1428" s="369" t="n">
        <v>12</v>
      </c>
      <c r="E1428" s="282" t="n">
        <v>0</v>
      </c>
      <c r="F1428" s="282"/>
      <c r="G1428" s="282">
        <f>IF(E1428="","",D1428*E1428)</f>
        <v>0</v>
      </c>
      <c r="I1428" s="239"/>
      <c r="L1428" s="245"/>
    </row>
    <row r="1429" spans="1:9" s="238" customFormat="1">
      <c r="A1429" s="254"/>
      <c r="B1429" s="54" t="s">
        <v>682</v>
      </c>
      <c r="C1429" s="343" t="s">
        <v>674</v>
      </c>
      <c r="D1429" s="369" t="n">
        <v>12</v>
      </c>
      <c r="E1429" s="282" t="n">
        <v>0</v>
      </c>
      <c r="F1429" s="282"/>
      <c r="G1429" s="282">
        <f>IF(E1429="","",D1429*E1429)</f>
        <v>0</v>
      </c>
      <c r="H1429" s="244"/>
      <c r="I1429" s="239"/>
    </row>
    <row r="1430" spans="1:12" s="238" customFormat="1">
      <c r="A1430" s="254"/>
      <c r="B1430" s="54" t="s">
        <v>683</v>
      </c>
      <c r="C1430" s="306" t="s">
        <v>671</v>
      </c>
      <c r="D1430" s="369" t="n">
        <v>1</v>
      </c>
      <c r="E1430" s="282" t="n">
        <v>0</v>
      </c>
      <c r="F1430" s="282"/>
      <c r="G1430" s="282">
        <f>IF(E1430="","",D1430*E1430)</f>
        <v>0</v>
      </c>
      <c r="I1430" s="239"/>
      <c r="L1430" s="245"/>
    </row>
    <row r="1431" spans="1:12" s="238" customFormat="1">
      <c r="A1431" s="254"/>
      <c r="B1431" s="54"/>
      <c r="C1431" s="306"/>
      <c r="D1431" s="369"/>
      <c r="E1431" s="283"/>
      <c r="F1431" s="283"/>
      <c r="G1431" s="283"/>
      <c r="H1431" s="244"/>
      <c r="I1431" s="239"/>
      <c r="L1431" s="240"/>
    </row>
    <row r="1432" spans="1:12" s="238" customFormat="1">
      <c r="A1432" s="254" t="s">
        <v>618</v>
      </c>
      <c r="B1432" s="281" t="s">
        <v>677</v>
      </c>
      <c r="C1432" s="343"/>
      <c r="D1432" s="369"/>
      <c r="E1432" s="283"/>
      <c r="F1432" s="283"/>
      <c r="G1432" s="283"/>
      <c r="I1432" s="244"/>
      <c r="J1432" s="244" t="str">
        <f>IF(I1432="","",#REF!*I1432)</f>
        <v/>
      </c>
      <c r="L1432" s="245"/>
    </row>
    <row r="1433" spans="1:12" s="238" customFormat="1" ht="54.75" customHeight="1">
      <c r="A1433" s="254"/>
      <c r="B1433" s="54" t="s">
        <v>684</v>
      </c>
      <c r="C1433" s="306" t="s">
        <v>671</v>
      </c>
      <c r="D1433" s="369" t="n">
        <v>1</v>
      </c>
      <c r="E1433" s="282" t="n">
        <v>0</v>
      </c>
      <c r="F1433" s="282"/>
      <c r="G1433" s="282">
        <f>IF(E1433="","",D1433*E1433)</f>
        <v>0</v>
      </c>
      <c r="H1433" s="244"/>
      <c r="I1433" s="239"/>
      <c r="L1433" s="240"/>
    </row>
    <row r="1434" spans="1:12" s="238" customFormat="1">
      <c r="A1434" s="254"/>
      <c r="B1434" s="54"/>
      <c r="C1434" s="374"/>
      <c r="D1434" s="374"/>
      <c r="E1434" s="283"/>
      <c r="F1434" s="283"/>
      <c r="G1434" s="283"/>
      <c r="H1434" s="244"/>
      <c r="I1434" s="239"/>
      <c r="L1434" s="240"/>
    </row>
    <row r="1435" spans="1:12" s="238" customFormat="1">
      <c r="A1435" s="254" t="s">
        <v>685</v>
      </c>
      <c r="B1435" s="52" t="s">
        <v>686</v>
      </c>
      <c r="C1435" s="372"/>
      <c r="D1435" s="373"/>
      <c r="E1435" s="283"/>
      <c r="F1435" s="283"/>
      <c r="G1435" s="283"/>
      <c r="I1435" s="239"/>
      <c r="L1435" s="240"/>
    </row>
    <row r="1436" spans="1:12" s="238" customFormat="1">
      <c r="A1436" s="254"/>
      <c r="B1436" s="54" t="s">
        <v>673</v>
      </c>
      <c r="C1436" s="343" t="s">
        <v>674</v>
      </c>
      <c r="D1436" s="369" t="n">
        <v>110</v>
      </c>
      <c r="E1436" s="282" t="n">
        <v>0</v>
      </c>
      <c r="F1436" s="282"/>
      <c r="G1436" s="282">
        <f>IF(E1436="","",D1436*E1436)</f>
        <v>0</v>
      </c>
      <c r="H1436" s="244"/>
      <c r="I1436" s="239"/>
      <c r="L1436" s="240"/>
    </row>
    <row r="1437" spans="1:12" s="238" customFormat="1">
      <c r="A1437" s="254"/>
      <c r="B1437" s="54" t="s">
        <v>687</v>
      </c>
      <c r="C1437" s="343" t="s">
        <v>674</v>
      </c>
      <c r="D1437" s="369" t="n">
        <v>110</v>
      </c>
      <c r="E1437" s="282" t="n">
        <v>0</v>
      </c>
      <c r="F1437" s="282"/>
      <c r="G1437" s="282">
        <f>IF(E1437="","",D1437*E1437)</f>
        <v>0</v>
      </c>
      <c r="I1437" s="239"/>
      <c r="L1437" s="240"/>
    </row>
    <row r="1438" spans="1:12" s="238" customFormat="1" ht="25.90" customHeight="1">
      <c r="A1438" s="254"/>
      <c r="B1438" s="54" t="s">
        <v>676</v>
      </c>
      <c r="C1438" s="306" t="s">
        <v>671</v>
      </c>
      <c r="D1438" s="369" t="n">
        <v>1</v>
      </c>
      <c r="E1438" s="282" t="n">
        <v>0</v>
      </c>
      <c r="F1438" s="282"/>
      <c r="G1438" s="282">
        <f>IF(E1438="","",D1438*E1438)</f>
        <v>0</v>
      </c>
      <c r="I1438" s="239"/>
      <c r="L1438" s="240"/>
    </row>
    <row r="1439" spans="1:12" s="238" customFormat="1">
      <c r="A1439" s="254"/>
      <c r="B1439" s="54"/>
      <c r="C1439" s="306"/>
      <c r="D1439" s="369"/>
      <c r="E1439" s="283"/>
      <c r="F1439" s="283"/>
      <c r="G1439" s="283"/>
      <c r="H1439" s="244"/>
      <c r="I1439" s="239"/>
      <c r="L1439" s="240"/>
    </row>
    <row r="1440" spans="1:12" s="238" customFormat="1" ht="12.95" customHeight="1">
      <c r="A1440" s="254" t="s">
        <v>688</v>
      </c>
      <c r="B1440" s="281" t="s">
        <v>677</v>
      </c>
      <c r="C1440" s="343"/>
      <c r="D1440" s="369"/>
      <c r="E1440" s="283"/>
      <c r="F1440" s="283"/>
      <c r="G1440" s="283"/>
      <c r="H1440" s="244"/>
      <c r="I1440" s="239"/>
      <c r="L1440" s="240"/>
    </row>
    <row r="1441" spans="1:12" s="238" customFormat="1">
      <c r="A1441" s="254"/>
      <c r="B1441" s="54" t="s">
        <v>689</v>
      </c>
      <c r="C1441" s="306" t="s">
        <v>116</v>
      </c>
      <c r="D1441" s="369" t="n">
        <v>9</v>
      </c>
      <c r="E1441" s="282" t="n">
        <v>0</v>
      </c>
      <c r="F1441" s="282"/>
      <c r="G1441" s="282">
        <f>IF(E1441="","",D1441*E1441)</f>
        <v>0</v>
      </c>
      <c r="H1441" s="244"/>
      <c r="I1441" s="239"/>
      <c r="L1441" s="240"/>
    </row>
    <row r="1442" spans="1:12" s="238" customFormat="1">
      <c r="A1442" s="254"/>
      <c r="B1442" s="54"/>
      <c r="C1442" s="374"/>
      <c r="D1442" s="374"/>
      <c r="E1442" s="283"/>
      <c r="F1442" s="283"/>
      <c r="G1442" s="283"/>
      <c r="I1442" s="239"/>
      <c r="L1442" s="240"/>
    </row>
    <row r="1443" spans="1:12" s="238" customFormat="1">
      <c r="A1443" s="254"/>
      <c r="B1443" s="54" t="s">
        <v>690</v>
      </c>
      <c r="C1443" s="306" t="s">
        <v>116</v>
      </c>
      <c r="D1443" s="369" t="n">
        <v>9</v>
      </c>
      <c r="E1443" s="282" t="n">
        <v>0</v>
      </c>
      <c r="F1443" s="282"/>
      <c r="G1443" s="282">
        <f>IF(E1443="","",D1443*E1443)</f>
        <v>0</v>
      </c>
      <c r="H1443" s="244"/>
      <c r="I1443" s="239"/>
      <c r="L1443" s="240"/>
    </row>
    <row r="1444" spans="1:12" s="238" customFormat="1">
      <c r="A1444" s="254"/>
      <c r="B1444" s="54"/>
      <c r="C1444" s="374"/>
      <c r="D1444" s="374"/>
      <c r="E1444" s="283"/>
      <c r="F1444" s="283"/>
      <c r="G1444" s="283"/>
      <c r="H1444" s="244"/>
      <c r="I1444" s="239"/>
      <c r="L1444" s="240"/>
    </row>
    <row r="1445" spans="1:12" s="239" customFormat="1">
      <c r="A1445" s="254"/>
      <c r="B1445" s="54" t="s">
        <v>691</v>
      </c>
      <c r="C1445" s="306" t="s">
        <v>671</v>
      </c>
      <c r="D1445" s="369" t="n">
        <v>1</v>
      </c>
      <c r="E1445" s="282" t="n">
        <v>0</v>
      </c>
      <c r="F1445" s="282"/>
      <c r="G1445" s="282">
        <f>IF(E1445="","",D1445*E1445)</f>
        <v>0</v>
      </c>
      <c r="H1445" s="244"/>
      <c r="L1445" s="240"/>
    </row>
    <row r="1446" spans="1:12" s="238" customFormat="1">
      <c r="A1446" s="254"/>
      <c r="B1446" s="54"/>
      <c r="C1446" s="306"/>
      <c r="D1446" s="369"/>
      <c r="E1446" s="283"/>
      <c r="F1446" s="283"/>
      <c r="G1446" s="283"/>
      <c r="I1446" s="239"/>
      <c r="L1446" s="240"/>
    </row>
    <row r="1447" spans="1:12" s="238" customFormat="1">
      <c r="A1447" s="254" t="s">
        <v>692</v>
      </c>
      <c r="B1447" s="281" t="s">
        <v>693</v>
      </c>
      <c r="C1447" s="306" t="s">
        <v>669</v>
      </c>
      <c r="D1447" s="30" t="n">
        <v>4</v>
      </c>
      <c r="E1447" s="282" t="n">
        <v>0</v>
      </c>
      <c r="F1447" s="282"/>
      <c r="G1447" s="282">
        <f>IF(E1447="","",D1447*E1447)</f>
        <v>0</v>
      </c>
      <c r="H1447" s="244"/>
      <c r="I1447" s="239"/>
      <c r="L1447" s="240"/>
    </row>
    <row r="1448" spans="1:12" s="238" customFormat="1">
      <c r="A1448" s="254"/>
      <c r="B1448" s="284"/>
      <c r="C1448" s="306"/>
      <c r="D1448" s="30"/>
      <c r="E1448" s="283"/>
      <c r="F1448" s="283"/>
      <c r="G1448" s="283"/>
      <c r="I1448" s="239"/>
      <c r="L1448" s="240"/>
    </row>
    <row r="1449" spans="1:12" s="238" customFormat="1">
      <c r="A1449" s="254" t="s">
        <v>694</v>
      </c>
      <c r="B1449" s="281" t="s">
        <v>695</v>
      </c>
      <c r="C1449" s="306" t="s">
        <v>669</v>
      </c>
      <c r="D1449" s="30" t="n">
        <v>6</v>
      </c>
      <c r="E1449" s="282" t="n">
        <v>0</v>
      </c>
      <c r="F1449" s="282"/>
      <c r="G1449" s="282">
        <f>IF(E1449="","",D1449*E1449)</f>
        <v>0</v>
      </c>
      <c r="H1449" s="244"/>
      <c r="I1449" s="239"/>
      <c r="L1449" s="240"/>
    </row>
    <row r="1450" spans="1:12" s="238" customFormat="1">
      <c r="A1450" s="254"/>
      <c r="B1450" s="54"/>
      <c r="C1450" s="306"/>
      <c r="D1450" s="369"/>
      <c r="E1450" s="283"/>
      <c r="F1450" s="283"/>
      <c r="G1450" s="283"/>
      <c r="I1450" s="239"/>
      <c r="L1450" s="240"/>
    </row>
    <row r="1451" spans="1:12" s="238" customFormat="1">
      <c r="A1451" s="254"/>
      <c r="B1451" s="54"/>
      <c r="C1451" s="372"/>
      <c r="D1451" s="373"/>
      <c r="E1451" s="54"/>
      <c r="F1451" s="54"/>
      <c r="G1451" s="134"/>
      <c r="H1451" s="244"/>
      <c r="I1451" s="239"/>
      <c r="L1451" s="240"/>
    </row>
    <row r="1452" spans="1:12" s="246" customFormat="1" ht="15.80">
      <c r="A1452" s="255"/>
      <c r="B1452" s="256" t="s">
        <v>696</v>
      </c>
      <c r="C1452" s="314"/>
      <c r="D1452" s="315"/>
      <c r="E1452" s="257"/>
      <c r="F1452" s="257"/>
      <c r="G1452" s="258">
        <f>SUM(G1411:G1451)</f>
        <v>0</v>
      </c>
      <c r="I1452" s="241"/>
      <c r="L1452" s="242"/>
    </row>
    <row r="1453" spans="1:12" s="238" customFormat="1">
      <c r="A1453" s="254"/>
      <c r="B1453" s="54"/>
      <c r="C1453" s="372"/>
      <c r="D1453" s="373"/>
      <c r="E1453" s="54"/>
      <c r="F1453" s="54"/>
      <c r="G1453" s="134"/>
      <c r="I1453" s="239"/>
      <c r="L1453" s="240"/>
    </row>
    <row r="1454" spans="1:12" s="246" customFormat="1" ht="14.10" customHeight="1">
      <c r="A1454" s="279" t="s">
        <v>697</v>
      </c>
      <c r="B1454" s="280" t="s">
        <v>698</v>
      </c>
      <c r="C1454" s="280"/>
      <c r="D1454" s="280"/>
      <c r="E1454" s="280"/>
      <c r="F1454" s="280"/>
      <c r="G1454" s="34"/>
      <c r="H1454" s="247"/>
      <c r="I1454" s="241"/>
      <c r="L1454" s="242"/>
    </row>
    <row r="1455" spans="1:12" s="238" customFormat="1" ht="16.50" customHeight="1">
      <c r="A1455" s="254"/>
      <c r="B1455" s="135"/>
      <c r="C1455" s="306"/>
      <c r="D1455" s="30"/>
      <c r="E1455" s="135"/>
      <c r="F1455" s="135"/>
      <c r="G1455" s="134"/>
      <c r="H1455" s="244"/>
      <c r="I1455" s="239"/>
      <c r="L1455" s="240"/>
    </row>
    <row r="1456" spans="1:12" s="238" customFormat="1">
      <c r="A1456" s="254" t="s">
        <v>578</v>
      </c>
      <c r="B1456" s="281" t="s">
        <v>699</v>
      </c>
      <c r="C1456" s="306" t="s">
        <v>669</v>
      </c>
      <c r="D1456" s="30" t="n">
        <v>6</v>
      </c>
      <c r="E1456" s="282" t="n">
        <v>0</v>
      </c>
      <c r="F1456" s="282"/>
      <c r="G1456" s="282">
        <f>IF(E1456="","",D1456*E1456)</f>
        <v>0</v>
      </c>
      <c r="I1456" s="239"/>
      <c r="L1456" s="245"/>
    </row>
    <row r="1457" spans="1:12" s="238" customFormat="1">
      <c r="A1457" s="254"/>
      <c r="B1457" s="284"/>
      <c r="C1457" s="306"/>
      <c r="D1457" s="30"/>
      <c r="E1457" s="285"/>
      <c r="F1457" s="285"/>
      <c r="G1457" s="134"/>
      <c r="H1457" s="244"/>
      <c r="I1457" s="239"/>
      <c r="L1457" s="245"/>
    </row>
    <row r="1458" spans="1:12" s="238" customFormat="1">
      <c r="A1458" s="254" t="s">
        <v>584</v>
      </c>
      <c r="B1458" s="281" t="s">
        <v>700</v>
      </c>
      <c r="C1458" s="306" t="s">
        <v>674</v>
      </c>
      <c r="D1458" s="30" t="n">
        <v>40</v>
      </c>
      <c r="E1458" s="282" t="n">
        <v>0</v>
      </c>
      <c r="F1458" s="282"/>
      <c r="G1458" s="282">
        <f>IF(E1458="","",D1458*E1458)</f>
        <v>0</v>
      </c>
      <c r="H1458" s="244"/>
      <c r="I1458" s="239"/>
      <c r="L1458" s="245"/>
    </row>
    <row r="1459" spans="1:12" s="238" customFormat="1">
      <c r="A1459" s="254"/>
      <c r="B1459" s="286"/>
      <c r="C1459" s="321"/>
      <c r="D1459" s="322"/>
      <c r="E1459" s="286"/>
      <c r="F1459" s="286"/>
      <c r="G1459" s="134"/>
      <c r="I1459" s="239"/>
      <c r="L1459" s="245"/>
    </row>
    <row r="1460" spans="1:12" s="246" customFormat="1" ht="15.80">
      <c r="A1460" s="255"/>
      <c r="B1460" s="287" t="s">
        <v>701</v>
      </c>
      <c r="C1460" s="375"/>
      <c r="D1460" s="315"/>
      <c r="E1460" s="288"/>
      <c r="F1460" s="288"/>
      <c r="G1460" s="258">
        <f>SUM(G1456:G1459)</f>
        <v>0</v>
      </c>
      <c r="H1460" s="247"/>
      <c r="I1460" s="241"/>
      <c r="L1460" s="242"/>
    </row>
    <row r="1461" spans="1:12" s="238" customFormat="1">
      <c r="A1461" s="254"/>
      <c r="B1461" s="54"/>
      <c r="C1461" s="372"/>
      <c r="D1461" s="373"/>
      <c r="E1461" s="54"/>
      <c r="F1461" s="54"/>
      <c r="G1461" s="134"/>
      <c r="I1461" s="244"/>
      <c r="J1461" s="244" t="str">
        <f>IF(I1461="","",G1462*I1461)</f>
        <v/>
      </c>
      <c r="L1461" s="245"/>
    </row>
    <row r="1462" spans="1:12" s="238" customFormat="1">
      <c r="A1462" s="254"/>
      <c r="B1462" s="54"/>
      <c r="C1462" s="372"/>
      <c r="D1462" s="373"/>
      <c r="E1462" s="54"/>
      <c r="F1462" s="54"/>
      <c r="G1462" s="134"/>
      <c r="H1462" s="244"/>
      <c r="I1462" s="239"/>
      <c r="L1462" s="240"/>
    </row>
    <row r="1463" spans="1:12" s="246" customFormat="1" ht="14.10" customHeight="1">
      <c r="A1463" s="279" t="s">
        <v>702</v>
      </c>
      <c r="B1463" s="280" t="s">
        <v>703</v>
      </c>
      <c r="C1463" s="280"/>
      <c r="D1463" s="280"/>
      <c r="E1463" s="280"/>
      <c r="F1463" s="280"/>
      <c r="G1463" s="34"/>
      <c r="H1463" s="247"/>
      <c r="I1463" s="241"/>
      <c r="L1463" s="242"/>
    </row>
    <row r="1464" spans="1:12" s="238" customFormat="1">
      <c r="A1464" s="254"/>
      <c r="B1464" s="54"/>
      <c r="C1464" s="372"/>
      <c r="D1464" s="373"/>
      <c r="E1464" s="54"/>
      <c r="F1464" s="54"/>
      <c r="G1464" s="134"/>
      <c r="I1464" s="239"/>
      <c r="L1464" s="240"/>
    </row>
    <row r="1465" spans="1:12" s="238" customFormat="1" ht="12.95" customHeight="1">
      <c r="A1465" s="254" t="s">
        <v>578</v>
      </c>
      <c r="B1465" s="289" t="s">
        <v>704</v>
      </c>
      <c r="C1465" s="376"/>
      <c r="D1465" s="377"/>
      <c r="E1465" s="149"/>
      <c r="F1465" s="149"/>
      <c r="G1465" s="33"/>
      <c r="H1465" s="244"/>
      <c r="I1465" s="239"/>
      <c r="L1465" s="240"/>
    </row>
    <row r="1466" spans="1:12" s="238" customFormat="1" ht="14.45" customHeight="1">
      <c r="A1466" s="254" t="s">
        <v>705</v>
      </c>
      <c r="B1466" s="52" t="s">
        <v>706</v>
      </c>
      <c r="C1466" s="306" t="s">
        <v>674</v>
      </c>
      <c r="D1466" s="30" t="n">
        <v>240</v>
      </c>
      <c r="E1466" s="282" t="n">
        <v>0</v>
      </c>
      <c r="F1466" s="282"/>
      <c r="G1466" s="282">
        <f>IF(E1466="","",D1466*E1466)</f>
        <v>0</v>
      </c>
      <c r="H1466" s="244"/>
      <c r="I1466" s="239"/>
      <c r="L1466" s="240"/>
    </row>
    <row r="1467" spans="1:12" s="238" customFormat="1">
      <c r="A1467" s="254" t="s">
        <v>707</v>
      </c>
      <c r="B1467" s="37" t="s">
        <v>708</v>
      </c>
      <c r="C1467" s="306" t="s">
        <v>674</v>
      </c>
      <c r="D1467" s="30" t="n">
        <v>170</v>
      </c>
      <c r="E1467" s="282" t="n">
        <v>0</v>
      </c>
      <c r="F1467" s="282"/>
      <c r="G1467" s="282">
        <f>IF(E1467="","",D1467*E1467)</f>
        <v>0</v>
      </c>
      <c r="I1467" s="239"/>
      <c r="L1467" s="240"/>
    </row>
    <row r="1468" spans="1:12" s="238" customFormat="1">
      <c r="A1468" s="254" t="s">
        <v>707</v>
      </c>
      <c r="B1468" s="37" t="s">
        <v>709</v>
      </c>
      <c r="C1468" s="306" t="s">
        <v>674</v>
      </c>
      <c r="D1468" s="30" t="n">
        <v>170</v>
      </c>
      <c r="E1468" s="282" t="n">
        <v>0</v>
      </c>
      <c r="F1468" s="282"/>
      <c r="G1468" s="282">
        <f>IF(E1468="","",D1468*E1468)</f>
        <v>0</v>
      </c>
      <c r="H1468" s="244"/>
      <c r="I1468" s="239"/>
      <c r="L1468" s="240"/>
    </row>
    <row r="1469" spans="1:12" s="238" customFormat="1">
      <c r="A1469" s="254" t="s">
        <v>710</v>
      </c>
      <c r="B1469" s="52" t="s">
        <v>711</v>
      </c>
      <c r="C1469" s="306" t="s">
        <v>712</v>
      </c>
      <c r="D1469" s="30" t="n">
        <v>1</v>
      </c>
      <c r="E1469" s="282" t="n">
        <v>0</v>
      </c>
      <c r="F1469" s="282"/>
      <c r="G1469" s="282">
        <f>IF(E1469="","",D1469*E1469)</f>
        <v>0</v>
      </c>
      <c r="H1469" s="244"/>
      <c r="I1469" s="239"/>
      <c r="L1469" s="240"/>
    </row>
    <row r="1470" spans="1:12" s="239" customFormat="1">
      <c r="A1470" s="254"/>
      <c r="B1470" s="33"/>
      <c r="C1470" s="357"/>
      <c r="D1470" s="30"/>
      <c r="E1470" s="283"/>
      <c r="F1470" s="283"/>
      <c r="G1470" s="283"/>
      <c r="L1470" s="240"/>
    </row>
    <row r="1471" spans="1:12" s="238" customFormat="1">
      <c r="A1471" s="254" t="s">
        <v>584</v>
      </c>
      <c r="B1471" s="289" t="s">
        <v>713</v>
      </c>
      <c r="C1471" s="376"/>
      <c r="D1471" s="377"/>
      <c r="E1471" s="283"/>
      <c r="F1471" s="283"/>
      <c r="G1471" s="283"/>
      <c r="H1471" s="244"/>
      <c r="I1471" s="239"/>
      <c r="L1471" s="240"/>
    </row>
    <row r="1472" spans="1:12" s="239" customFormat="1">
      <c r="A1472" s="254"/>
      <c r="B1472" s="290" t="s">
        <v>714</v>
      </c>
      <c r="C1472" s="321" t="s">
        <v>674</v>
      </c>
      <c r="D1472" s="322" t="n">
        <v>50</v>
      </c>
      <c r="E1472" s="282" t="n">
        <v>0</v>
      </c>
      <c r="F1472" s="282"/>
      <c r="G1472" s="282">
        <f>IF(E1472="","",D1472*E1472)</f>
        <v>0</v>
      </c>
      <c r="L1472" s="240"/>
    </row>
    <row r="1473" spans="1:12" s="246" customFormat="1" ht="15.80">
      <c r="A1473" s="254"/>
      <c r="B1473" s="33"/>
      <c r="C1473" s="357"/>
      <c r="D1473" s="30"/>
      <c r="E1473" s="30"/>
      <c r="F1473" s="30"/>
      <c r="G1473" s="33"/>
      <c r="I1473" s="241"/>
      <c r="L1473" s="242"/>
    </row>
    <row r="1474" spans="1:12" s="239" customFormat="1">
      <c r="A1474" s="254" t="s">
        <v>588</v>
      </c>
      <c r="B1474" s="52" t="s">
        <v>715</v>
      </c>
      <c r="C1474" s="306"/>
      <c r="D1474" s="30"/>
      <c r="E1474" s="33"/>
      <c r="F1474" s="33"/>
      <c r="G1474" s="30"/>
      <c r="L1474" s="240"/>
    </row>
    <row r="1475" spans="1:12" s="239" customFormat="1">
      <c r="A1475" s="254" t="s">
        <v>705</v>
      </c>
      <c r="B1475" s="290" t="s">
        <v>716</v>
      </c>
      <c r="C1475" s="321" t="s">
        <v>188</v>
      </c>
      <c r="D1475" s="322" t="n">
        <v>6</v>
      </c>
      <c r="E1475" s="282" t="n">
        <v>0</v>
      </c>
      <c r="F1475" s="282"/>
      <c r="G1475" s="282">
        <f>IF(E1475="","",D1475*E1475)</f>
        <v>0</v>
      </c>
      <c r="L1475" s="240"/>
    </row>
    <row r="1476" spans="1:12" s="238" customFormat="1">
      <c r="A1476" s="254" t="s">
        <v>707</v>
      </c>
      <c r="B1476" s="290" t="s">
        <v>717</v>
      </c>
      <c r="C1476" s="321" t="s">
        <v>188</v>
      </c>
      <c r="D1476" s="322" t="n">
        <v>6</v>
      </c>
      <c r="E1476" s="282" t="n">
        <v>0</v>
      </c>
      <c r="F1476" s="282"/>
      <c r="G1476" s="282">
        <f>IF(E1476="","",D1476*E1476)</f>
        <v>0</v>
      </c>
      <c r="H1476" s="239"/>
      <c r="I1476" s="239"/>
      <c r="L1476" s="240"/>
    </row>
    <row r="1477" spans="1:12" s="238" customFormat="1">
      <c r="A1477" s="254"/>
      <c r="B1477" s="33"/>
      <c r="C1477" s="306"/>
      <c r="D1477" s="30"/>
      <c r="E1477" s="33"/>
      <c r="F1477" s="33"/>
      <c r="G1477" s="291"/>
      <c r="I1477" s="239"/>
      <c r="L1477" s="245"/>
    </row>
    <row r="1478" spans="1:12" s="238" customFormat="1">
      <c r="A1478" s="254" t="s">
        <v>590</v>
      </c>
      <c r="B1478" s="52" t="s">
        <v>718</v>
      </c>
      <c r="C1478" s="306"/>
      <c r="D1478" s="30"/>
      <c r="E1478" s="33"/>
      <c r="F1478" s="33"/>
      <c r="G1478" s="30"/>
      <c r="H1478" s="244"/>
      <c r="I1478" s="239"/>
      <c r="L1478" s="245"/>
    </row>
    <row r="1479" spans="1:12" s="238" customFormat="1" ht="14.45" customHeight="1">
      <c r="A1479" s="254" t="s">
        <v>705</v>
      </c>
      <c r="B1479" s="290" t="s">
        <v>716</v>
      </c>
      <c r="C1479" s="321" t="s">
        <v>188</v>
      </c>
      <c r="D1479" s="322" t="n">
        <v>4</v>
      </c>
      <c r="E1479" s="282" t="n">
        <v>0</v>
      </c>
      <c r="F1479" s="282"/>
      <c r="G1479" s="282">
        <f>IF(E1479="","",D1479*E1479)</f>
        <v>0</v>
      </c>
      <c r="H1479" s="239"/>
      <c r="I1479" s="239"/>
      <c r="L1479" s="245"/>
    </row>
    <row r="1480" spans="1:12" s="238" customFormat="1">
      <c r="A1480" s="254" t="s">
        <v>707</v>
      </c>
      <c r="B1480" s="290" t="s">
        <v>719</v>
      </c>
      <c r="C1480" s="321" t="s">
        <v>188</v>
      </c>
      <c r="D1480" s="322" t="n">
        <v>4</v>
      </c>
      <c r="E1480" s="282" t="n">
        <v>0</v>
      </c>
      <c r="F1480" s="282"/>
      <c r="G1480" s="282">
        <f>IF(E1480="","",D1480*E1480)</f>
        <v>0</v>
      </c>
      <c r="I1480" s="239"/>
      <c r="L1480" s="245"/>
    </row>
    <row r="1481" spans="1:12" s="238" customFormat="1">
      <c r="A1481" s="254"/>
      <c r="B1481" s="292"/>
      <c r="C1481" s="321"/>
      <c r="D1481" s="322"/>
      <c r="E1481" s="283"/>
      <c r="F1481" s="283"/>
      <c r="G1481" s="283"/>
      <c r="H1481" s="244"/>
      <c r="I1481" s="239"/>
      <c r="L1481" s="245"/>
    </row>
    <row r="1482" spans="1:12" s="238" customFormat="1">
      <c r="A1482" s="254" t="s">
        <v>611</v>
      </c>
      <c r="B1482" s="52" t="s">
        <v>720</v>
      </c>
      <c r="C1482" s="306" t="s">
        <v>188</v>
      </c>
      <c r="D1482" s="30" t="n">
        <v>4</v>
      </c>
      <c r="E1482" s="282" t="n">
        <v>0</v>
      </c>
      <c r="F1482" s="282"/>
      <c r="G1482" s="282">
        <f>IF(E1482="","",D1482*E1482)</f>
        <v>0</v>
      </c>
      <c r="H1482" s="248"/>
      <c r="I1482" s="239"/>
      <c r="L1482" s="240"/>
    </row>
    <row r="1483" spans="1:12" s="238" customFormat="1">
      <c r="A1483" s="254"/>
      <c r="B1483" s="134"/>
      <c r="C1483" s="306"/>
      <c r="D1483" s="30"/>
      <c r="E1483" s="30"/>
      <c r="F1483" s="30"/>
      <c r="G1483" s="293"/>
      <c r="I1483" s="239"/>
      <c r="L1483" s="245"/>
    </row>
    <row r="1484" spans="1:12" s="238" customFormat="1">
      <c r="A1484" s="254" t="s">
        <v>618</v>
      </c>
      <c r="B1484" s="52" t="s">
        <v>721</v>
      </c>
      <c r="C1484" s="306"/>
      <c r="D1484" s="30"/>
      <c r="E1484" s="30"/>
      <c r="F1484" s="30"/>
      <c r="G1484" s="293"/>
      <c r="H1484" s="244"/>
      <c r="I1484" s="239"/>
      <c r="L1484" s="245"/>
    </row>
    <row r="1485" spans="1:12" s="238" customFormat="1">
      <c r="A1485" s="254"/>
      <c r="B1485" s="52" t="s">
        <v>722</v>
      </c>
      <c r="C1485" s="306"/>
      <c r="D1485" s="30"/>
      <c r="E1485" s="30"/>
      <c r="F1485" s="30"/>
      <c r="G1485" s="293"/>
      <c r="H1485" s="239"/>
      <c r="I1485" s="239"/>
      <c r="L1485" s="240"/>
    </row>
    <row r="1486" spans="1:12" s="238" customFormat="1">
      <c r="A1486" s="254"/>
      <c r="B1486" s="52" t="s">
        <v>723</v>
      </c>
      <c r="C1486" s="306"/>
      <c r="D1486" s="30"/>
      <c r="E1486" s="30"/>
      <c r="F1486" s="30"/>
      <c r="G1486" s="293"/>
      <c r="I1486" s="244"/>
      <c r="L1486" s="240"/>
    </row>
    <row r="1487" spans="1:12" s="239" customFormat="1">
      <c r="A1487" s="254"/>
      <c r="B1487" s="52" t="s">
        <v>724</v>
      </c>
      <c r="C1487" s="306"/>
      <c r="D1487" s="30"/>
      <c r="E1487" s="30"/>
      <c r="F1487" s="30"/>
      <c r="G1487" s="293"/>
      <c r="L1487" s="240"/>
    </row>
    <row r="1488" spans="1:12" s="239" customFormat="1" ht="15.40" customHeight="1">
      <c r="A1488" s="254"/>
      <c r="B1488" s="294" t="s">
        <v>725</v>
      </c>
      <c r="C1488" s="306"/>
      <c r="D1488" s="30"/>
      <c r="E1488" s="30"/>
      <c r="F1488" s="30"/>
      <c r="G1488" s="293"/>
      <c r="L1488" s="240"/>
    </row>
    <row r="1489" spans="1:12" s="239" customFormat="1">
      <c r="A1489" s="254"/>
      <c r="B1489" s="295" t="s">
        <v>726</v>
      </c>
      <c r="C1489" s="306"/>
      <c r="D1489" s="30"/>
      <c r="E1489" s="30"/>
      <c r="F1489" s="30"/>
      <c r="G1489" s="293"/>
      <c r="L1489" s="240"/>
    </row>
    <row r="1490" spans="1:7" s="238" customFormat="1">
      <c r="A1490" s="254"/>
      <c r="B1490" s="295" t="s">
        <v>727</v>
      </c>
      <c r="C1490" s="306"/>
      <c r="D1490" s="30"/>
      <c r="E1490" s="30"/>
      <c r="F1490" s="30"/>
      <c r="G1490" s="293"/>
    </row>
    <row r="1491" spans="1:12" s="238" customFormat="1" ht="16.50" customHeight="1">
      <c r="A1491" s="254"/>
      <c r="B1491" s="52" t="s">
        <v>728</v>
      </c>
      <c r="C1491" s="306"/>
      <c r="D1491" s="30"/>
      <c r="E1491" s="30"/>
      <c r="F1491" s="30"/>
      <c r="G1491" s="293"/>
      <c r="L1491" s="240"/>
    </row>
    <row r="1492" spans="1:12" s="238" customFormat="1" ht="16.50" customHeight="1">
      <c r="A1492" s="254"/>
      <c r="B1492" s="52" t="s">
        <v>729</v>
      </c>
      <c r="C1492" s="306"/>
      <c r="D1492" s="30"/>
      <c r="E1492" s="30"/>
      <c r="F1492" s="30"/>
      <c r="G1492" s="293"/>
      <c r="H1492" s="244"/>
      <c r="L1492" s="240"/>
    </row>
    <row r="1493" spans="1:12" s="238" customFormat="1" ht="13.70" customHeight="1">
      <c r="A1493" s="254"/>
      <c r="B1493" s="52" t="s">
        <v>730</v>
      </c>
      <c r="C1493" s="306"/>
      <c r="D1493" s="30"/>
      <c r="E1493" s="30"/>
      <c r="F1493" s="30"/>
      <c r="G1493" s="293"/>
      <c r="L1493" s="240"/>
    </row>
    <row r="1494" spans="1:12" s="238" customFormat="1">
      <c r="A1494" s="254"/>
      <c r="B1494" s="52" t="s">
        <v>731</v>
      </c>
      <c r="C1494" s="306"/>
      <c r="D1494" s="30"/>
      <c r="E1494" s="30"/>
      <c r="F1494" s="30"/>
      <c r="G1494" s="293"/>
      <c r="H1494" s="244"/>
      <c r="L1494" s="240"/>
    </row>
    <row r="1495" spans="1:12" s="238" customFormat="1">
      <c r="A1495" s="254"/>
      <c r="B1495" s="52" t="s">
        <v>732</v>
      </c>
      <c r="C1495" s="306"/>
      <c r="D1495" s="30"/>
      <c r="E1495" s="30"/>
      <c r="F1495" s="30"/>
      <c r="G1495" s="293"/>
      <c r="L1495" s="240"/>
    </row>
    <row r="1496" spans="1:12" s="238" customFormat="1">
      <c r="A1496" s="254"/>
      <c r="B1496" s="52" t="s">
        <v>733</v>
      </c>
      <c r="C1496" s="306"/>
      <c r="D1496" s="30"/>
      <c r="E1496" s="30"/>
      <c r="F1496" s="30"/>
      <c r="G1496" s="293"/>
      <c r="H1496" s="244"/>
      <c r="L1496" s="240"/>
    </row>
    <row r="1497" spans="1:12" s="238" customFormat="1">
      <c r="A1497" s="254"/>
      <c r="B1497" s="52" t="s">
        <v>734</v>
      </c>
      <c r="C1497" s="306"/>
      <c r="D1497" s="30"/>
      <c r="E1497" s="30"/>
      <c r="F1497" s="30"/>
      <c r="G1497" s="293"/>
      <c r="L1497" s="240"/>
    </row>
    <row r="1498" spans="1:12" s="238" customFormat="1">
      <c r="A1498" s="254"/>
      <c r="B1498" s="52"/>
      <c r="C1498" s="306"/>
      <c r="D1498" s="30"/>
      <c r="E1498" s="30"/>
      <c r="F1498" s="30"/>
      <c r="G1498" s="293"/>
      <c r="L1498" s="240"/>
    </row>
    <row r="1499" spans="1:8" s="238" customFormat="1">
      <c r="A1499" s="254"/>
      <c r="B1499" s="52" t="s">
        <v>735</v>
      </c>
      <c r="C1499" s="306"/>
      <c r="D1499" s="30"/>
      <c r="E1499" s="30"/>
      <c r="F1499" s="30"/>
      <c r="G1499" s="293"/>
      <c r="H1499" s="244"/>
    </row>
    <row r="1500" spans="1:8" s="238" customFormat="1">
      <c r="A1500" s="254"/>
      <c r="B1500" s="52" t="s">
        <v>736</v>
      </c>
      <c r="C1500" s="306"/>
      <c r="D1500" s="30"/>
      <c r="E1500" s="30"/>
      <c r="F1500" s="30"/>
      <c r="G1500" s="293"/>
      <c r="H1500" s="244"/>
    </row>
    <row r="1501" spans="1:12" s="238" customFormat="1">
      <c r="A1501" s="254"/>
      <c r="B1501" s="52" t="s">
        <v>737</v>
      </c>
      <c r="C1501" s="306"/>
      <c r="D1501" s="30"/>
      <c r="E1501" s="30"/>
      <c r="F1501" s="30"/>
      <c r="G1501" s="293"/>
      <c r="L1501" s="243"/>
    </row>
    <row r="1502" spans="1:12" s="238" customFormat="1" ht="13.70" customHeight="1">
      <c r="A1502" s="254"/>
      <c r="B1502" s="52" t="s">
        <v>738</v>
      </c>
      <c r="C1502" s="306"/>
      <c r="D1502" s="30"/>
      <c r="E1502" s="30"/>
      <c r="F1502" s="30"/>
      <c r="G1502" s="293"/>
      <c r="H1502" s="244"/>
      <c r="L1502" s="243"/>
    </row>
    <row r="1503" spans="1:7" s="238" customFormat="1" ht="13.70" customHeight="1">
      <c r="A1503" s="254"/>
      <c r="B1503" s="52" t="s">
        <v>739</v>
      </c>
      <c r="C1503" s="306"/>
      <c r="D1503" s="30"/>
      <c r="E1503" s="30"/>
      <c r="F1503" s="30"/>
      <c r="G1503" s="293"/>
    </row>
    <row r="1504" spans="1:12" s="239" customFormat="1">
      <c r="A1504" s="254"/>
      <c r="B1504" s="52" t="s">
        <v>740</v>
      </c>
      <c r="C1504" s="306"/>
      <c r="D1504" s="30"/>
      <c r="E1504" s="30"/>
      <c r="F1504" s="30"/>
      <c r="G1504" s="293"/>
      <c r="H1504" s="249"/>
      <c r="L1504" s="240"/>
    </row>
    <row r="1505" spans="1:12" s="238" customFormat="1" ht="13.70" customHeight="1">
      <c r="A1505" s="254"/>
      <c r="B1505" s="52" t="s">
        <v>741</v>
      </c>
      <c r="C1505" s="306"/>
      <c r="D1505" s="30"/>
      <c r="E1505" s="30"/>
      <c r="F1505" s="30"/>
      <c r="G1505" s="293"/>
      <c r="I1505" s="252"/>
      <c r="L1505" s="240"/>
    </row>
    <row r="1506" spans="1:12" s="238" customFormat="1" ht="13.70" customHeight="1">
      <c r="A1506" s="254"/>
      <c r="B1506" s="52" t="s">
        <v>742</v>
      </c>
      <c r="C1506" s="306"/>
      <c r="D1506" s="30"/>
      <c r="E1506" s="30"/>
      <c r="F1506" s="30"/>
      <c r="G1506" s="293"/>
      <c r="H1506" s="244"/>
      <c r="I1506" s="252"/>
      <c r="L1506" s="240"/>
    </row>
    <row r="1507" spans="1:12" s="238" customFormat="1" ht="13.70" customHeight="1">
      <c r="A1507" s="254"/>
      <c r="B1507" s="52" t="s">
        <v>743</v>
      </c>
      <c r="C1507" s="306"/>
      <c r="D1507" s="30"/>
      <c r="E1507" s="30"/>
      <c r="F1507" s="30"/>
      <c r="G1507" s="293"/>
      <c r="I1507" s="252"/>
      <c r="L1507" s="240"/>
    </row>
    <row r="1508" spans="1:12" s="238" customFormat="1" ht="13.70" customHeight="1">
      <c r="A1508" s="254"/>
      <c r="B1508" s="296" t="s">
        <v>744</v>
      </c>
      <c r="C1508" s="307"/>
      <c r="D1508" s="297"/>
      <c r="E1508" s="297"/>
      <c r="F1508" s="297"/>
      <c r="G1508" s="298"/>
      <c r="H1508" s="244"/>
      <c r="I1508" s="252"/>
      <c r="L1508" s="240"/>
    </row>
    <row r="1509" spans="1:12" s="238" customFormat="1">
      <c r="A1509" s="254" t="s">
        <v>705</v>
      </c>
      <c r="B1509" s="290" t="s">
        <v>716</v>
      </c>
      <c r="C1509" s="321" t="s">
        <v>188</v>
      </c>
      <c r="D1509" s="322" t="n">
        <v>4</v>
      </c>
      <c r="E1509" s="282" t="n">
        <v>0</v>
      </c>
      <c r="F1509" s="282"/>
      <c r="G1509" s="282">
        <f>IF(E1509="","",D1509*E1509)</f>
        <v>0</v>
      </c>
      <c r="H1509" s="250"/>
      <c r="I1509" s="252"/>
      <c r="L1509" s="240"/>
    </row>
    <row r="1510" spans="1:12" s="239" customFormat="1">
      <c r="A1510" s="254" t="s">
        <v>707</v>
      </c>
      <c r="B1510" s="290" t="s">
        <v>745</v>
      </c>
      <c r="C1510" s="321" t="s">
        <v>188</v>
      </c>
      <c r="D1510" s="322" t="n">
        <v>4</v>
      </c>
      <c r="E1510" s="282" t="n">
        <v>0</v>
      </c>
      <c r="F1510" s="282"/>
      <c r="G1510" s="282">
        <f>IF(E1510="","",D1510*E1510)</f>
        <v>0</v>
      </c>
      <c r="H1510" s="249"/>
      <c r="L1510" s="240"/>
    </row>
    <row r="1511" spans="1:12" s="238" customFormat="1">
      <c r="A1511" s="254"/>
      <c r="B1511" s="54"/>
      <c r="C1511" s="306"/>
      <c r="D1511" s="30"/>
      <c r="E1511" s="30"/>
      <c r="F1511" s="30"/>
      <c r="G1511" s="293"/>
      <c r="I1511" s="252"/>
      <c r="L1511" s="240"/>
    </row>
    <row r="1512" spans="1:12" s="238" customFormat="1">
      <c r="A1512" s="254" t="s">
        <v>685</v>
      </c>
      <c r="B1512" s="52" t="s">
        <v>746</v>
      </c>
      <c r="C1512" s="306"/>
      <c r="D1512" s="30"/>
      <c r="E1512" s="30"/>
      <c r="F1512" s="30"/>
      <c r="G1512" s="18"/>
      <c r="I1512" s="252"/>
      <c r="L1512" s="240"/>
    </row>
    <row r="1513" spans="1:12" s="238" customFormat="1">
      <c r="A1513" s="254" t="s">
        <v>705</v>
      </c>
      <c r="B1513" s="52" t="s">
        <v>747</v>
      </c>
      <c r="C1513" s="321" t="s">
        <v>674</v>
      </c>
      <c r="D1513" s="322" t="n">
        <v>165</v>
      </c>
      <c r="E1513" s="282" t="n">
        <v>0</v>
      </c>
      <c r="F1513" s="282"/>
      <c r="G1513" s="282">
        <f>IF(E1513="","",D1513*E1513)</f>
        <v>0</v>
      </c>
      <c r="H1513" s="244"/>
      <c r="I1513" s="252"/>
      <c r="L1513" s="240"/>
    </row>
    <row r="1514" spans="1:12" s="238" customFormat="1">
      <c r="A1514" s="254" t="s">
        <v>707</v>
      </c>
      <c r="B1514" s="290" t="s">
        <v>748</v>
      </c>
      <c r="C1514" s="321" t="s">
        <v>188</v>
      </c>
      <c r="D1514" s="322" t="n">
        <v>6</v>
      </c>
      <c r="E1514" s="282" t="n">
        <v>0</v>
      </c>
      <c r="F1514" s="282"/>
      <c r="G1514" s="282">
        <f>IF(E1514="","",D1514*E1514)</f>
        <v>0</v>
      </c>
      <c r="H1514" s="244"/>
      <c r="I1514" s="252"/>
      <c r="L1514" s="240"/>
    </row>
    <row r="1515" spans="1:12" s="238" customFormat="1">
      <c r="A1515" s="254" t="s">
        <v>710</v>
      </c>
      <c r="B1515" s="290" t="s">
        <v>749</v>
      </c>
      <c r="C1515" s="321" t="s">
        <v>188</v>
      </c>
      <c r="D1515" s="322" t="n">
        <v>6</v>
      </c>
      <c r="E1515" s="282" t="n">
        <v>0</v>
      </c>
      <c r="F1515" s="282"/>
      <c r="G1515" s="282">
        <f>IF(E1515="","",D1515*E1515)</f>
        <v>0</v>
      </c>
      <c r="L1515" s="240"/>
    </row>
    <row r="1516" spans="1:12" s="238" customFormat="1">
      <c r="A1516" s="254" t="s">
        <v>710</v>
      </c>
      <c r="B1516" s="290" t="s">
        <v>750</v>
      </c>
      <c r="C1516" s="321" t="s">
        <v>188</v>
      </c>
      <c r="D1516" s="322" t="n">
        <v>6</v>
      </c>
      <c r="E1516" s="282" t="n">
        <v>0</v>
      </c>
      <c r="F1516" s="282"/>
      <c r="G1516" s="282">
        <f>IF(E1516="","",D1516*E1516)</f>
        <v>0</v>
      </c>
      <c r="H1516" s="244"/>
      <c r="L1516" s="240"/>
    </row>
    <row r="1517" spans="1:12" s="238" customFormat="1">
      <c r="A1517" s="254"/>
      <c r="B1517" s="292"/>
      <c r="C1517" s="321"/>
      <c r="D1517" s="322"/>
      <c r="E1517" s="149"/>
      <c r="F1517" s="149"/>
      <c r="G1517" s="33"/>
      <c r="H1517" s="251"/>
      <c r="L1517" s="240"/>
    </row>
    <row r="1518" spans="1:12" s="238" customFormat="1">
      <c r="A1518" s="254" t="s">
        <v>692</v>
      </c>
      <c r="B1518" s="52" t="s">
        <v>751</v>
      </c>
      <c r="C1518" s="321" t="s">
        <v>712</v>
      </c>
      <c r="D1518" s="322" t="n">
        <v>1</v>
      </c>
      <c r="E1518" s="282" t="n">
        <v>0</v>
      </c>
      <c r="F1518" s="282"/>
      <c r="G1518" s="282">
        <f>IF(E1518="","",D1518*E1518)</f>
        <v>0</v>
      </c>
      <c r="H1518" s="251"/>
      <c r="L1518" s="240"/>
    </row>
    <row r="1519" spans="1:12" s="238" customFormat="1">
      <c r="A1519" s="254"/>
      <c r="B1519" s="54"/>
      <c r="C1519" s="321"/>
      <c r="D1519" s="322"/>
      <c r="E1519" s="283"/>
      <c r="F1519" s="283"/>
      <c r="G1519" s="283"/>
      <c r="H1519" s="251"/>
      <c r="L1519" s="240"/>
    </row>
    <row r="1520" spans="1:12" s="238" customFormat="1">
      <c r="A1520" s="254" t="s">
        <v>694</v>
      </c>
      <c r="B1520" s="52" t="s">
        <v>752</v>
      </c>
      <c r="C1520" s="321" t="s">
        <v>712</v>
      </c>
      <c r="D1520" s="322" t="n">
        <v>4</v>
      </c>
      <c r="E1520" s="282" t="n">
        <v>0</v>
      </c>
      <c r="F1520" s="282"/>
      <c r="G1520" s="282">
        <f>IF(E1520="","",D1520*E1520)</f>
        <v>0</v>
      </c>
      <c r="H1520" s="251"/>
      <c r="L1520" s="240"/>
    </row>
    <row r="1521" spans="1:12" s="238" customFormat="1">
      <c r="A1521" s="254"/>
      <c r="B1521" s="54"/>
      <c r="C1521" s="321"/>
      <c r="D1521" s="322"/>
      <c r="E1521" s="283"/>
      <c r="F1521" s="283"/>
      <c r="G1521" s="283"/>
      <c r="H1521" s="251"/>
      <c r="L1521" s="240"/>
    </row>
    <row r="1522" spans="1:12" s="238" customFormat="1">
      <c r="A1522" s="254" t="s">
        <v>753</v>
      </c>
      <c r="B1522" s="52" t="s">
        <v>754</v>
      </c>
      <c r="C1522" s="321" t="s">
        <v>674</v>
      </c>
      <c r="D1522" s="322" t="n">
        <v>480</v>
      </c>
      <c r="E1522" s="282" t="n">
        <v>0</v>
      </c>
      <c r="F1522" s="282"/>
      <c r="G1522" s="282">
        <f>IF(E1522="","",D1522*E1522)</f>
        <v>0</v>
      </c>
      <c r="H1522" s="251"/>
      <c r="L1522" s="240"/>
    </row>
    <row r="1523" spans="1:12" s="238" customFormat="1">
      <c r="A1523" s="254"/>
      <c r="B1523" s="52"/>
      <c r="C1523" s="343"/>
      <c r="D1523" s="369"/>
      <c r="E1523" s="149"/>
      <c r="F1523" s="149"/>
      <c r="G1523" s="33"/>
      <c r="H1523" s="251"/>
      <c r="L1523" s="240"/>
    </row>
    <row r="1524" spans="1:12" s="238" customFormat="1">
      <c r="A1524" s="254" t="s">
        <v>755</v>
      </c>
      <c r="B1524" s="52" t="s">
        <v>756</v>
      </c>
      <c r="C1524" s="321" t="s">
        <v>674</v>
      </c>
      <c r="D1524" s="322" t="n">
        <v>240</v>
      </c>
      <c r="E1524" s="282" t="n">
        <v>0</v>
      </c>
      <c r="F1524" s="282"/>
      <c r="G1524" s="282">
        <f>IF(E1524="","",D1524*E1524)</f>
        <v>0</v>
      </c>
      <c r="H1524" s="251"/>
      <c r="L1524" s="240"/>
    </row>
    <row r="1525" spans="1:12" s="238" customFormat="1">
      <c r="A1525" s="254"/>
      <c r="B1525" s="54"/>
      <c r="C1525" s="321"/>
      <c r="D1525" s="322"/>
      <c r="E1525" s="283"/>
      <c r="F1525" s="283"/>
      <c r="G1525" s="283"/>
      <c r="H1525" s="251"/>
      <c r="L1525" s="240"/>
    </row>
    <row r="1526" spans="1:12" s="238" customFormat="1">
      <c r="A1526" s="254" t="s">
        <v>757</v>
      </c>
      <c r="B1526" s="52" t="s">
        <v>758</v>
      </c>
      <c r="C1526" s="321" t="s">
        <v>674</v>
      </c>
      <c r="D1526" s="322" t="n">
        <v>240</v>
      </c>
      <c r="E1526" s="282" t="n">
        <v>0</v>
      </c>
      <c r="F1526" s="282"/>
      <c r="G1526" s="282">
        <f>IF(E1526="","",D1526*E1526)</f>
        <v>0</v>
      </c>
      <c r="H1526" s="251"/>
      <c r="L1526" s="240"/>
    </row>
    <row r="1527" spans="1:12" s="238" customFormat="1">
      <c r="A1527" s="254"/>
      <c r="B1527" s="292"/>
      <c r="C1527" s="321"/>
      <c r="D1527" s="322"/>
      <c r="E1527" s="149"/>
      <c r="F1527" s="149"/>
      <c r="G1527" s="33"/>
      <c r="H1527" s="251"/>
      <c r="L1527" s="240"/>
    </row>
    <row r="1528" spans="1:12" s="246" customFormat="1" ht="15.80">
      <c r="A1528" s="255"/>
      <c r="B1528" s="256" t="s">
        <v>759</v>
      </c>
      <c r="C1528" s="314"/>
      <c r="D1528" s="315"/>
      <c r="E1528" s="257"/>
      <c r="F1528" s="257"/>
      <c r="G1528" s="258">
        <f>SUM(G1465:G1527)</f>
        <v>0</v>
      </c>
      <c r="H1528" s="253"/>
      <c r="L1528" s="242"/>
    </row>
    <row r="1529" spans="1:12" s="238" customFormat="1">
      <c r="A1529" s="254"/>
      <c r="B1529" s="54"/>
      <c r="C1529" s="372"/>
      <c r="D1529" s="373"/>
      <c r="E1529" s="54"/>
      <c r="F1529" s="54"/>
      <c r="G1529" s="134"/>
      <c r="H1529" s="251"/>
      <c r="L1529" s="240"/>
    </row>
    <row r="1530" spans="1:12" s="246" customFormat="1" ht="15.80">
      <c r="A1530" s="279" t="s">
        <v>760</v>
      </c>
      <c r="B1530" s="280" t="s">
        <v>761</v>
      </c>
      <c r="C1530" s="280"/>
      <c r="D1530" s="280"/>
      <c r="E1530" s="280"/>
      <c r="F1530" s="280"/>
      <c r="G1530" s="34"/>
      <c r="H1530" s="253"/>
      <c r="L1530" s="242"/>
    </row>
    <row r="1531" spans="1:12" s="238" customFormat="1" ht="15" customHeight="1">
      <c r="A1531" s="254"/>
      <c r="B1531" s="54"/>
      <c r="C1531" s="372"/>
      <c r="D1531" s="373"/>
      <c r="E1531" s="54"/>
      <c r="F1531" s="54"/>
      <c r="G1531" s="134"/>
      <c r="H1531" s="251"/>
      <c r="L1531" s="240"/>
    </row>
    <row r="1532" spans="1:12" s="238" customFormat="1">
      <c r="A1532" s="254" t="s">
        <v>578</v>
      </c>
      <c r="B1532" s="52" t="s">
        <v>762</v>
      </c>
      <c r="C1532" s="306" t="s">
        <v>763</v>
      </c>
      <c r="D1532" s="30" t="n">
        <v>1</v>
      </c>
      <c r="E1532" s="282" t="n">
        <v>0</v>
      </c>
      <c r="F1532" s="282"/>
      <c r="G1532" s="282">
        <f>IF(E1532="","",D1532*E1532)</f>
        <v>0</v>
      </c>
      <c r="H1532" s="251"/>
      <c r="L1532" s="240"/>
    </row>
    <row r="1533" spans="1:12" s="238" customFormat="1">
      <c r="A1533" s="254"/>
      <c r="B1533" s="299"/>
      <c r="C1533" s="372"/>
      <c r="D1533" s="373"/>
      <c r="E1533" s="54"/>
      <c r="F1533" s="54"/>
      <c r="G1533" s="134"/>
      <c r="H1533" s="251"/>
      <c r="L1533" s="240"/>
    </row>
    <row r="1534" spans="1:12" s="238" customFormat="1">
      <c r="A1534" s="254" t="s">
        <v>584</v>
      </c>
      <c r="B1534" s="52" t="s">
        <v>764</v>
      </c>
      <c r="C1534" s="306" t="s">
        <v>763</v>
      </c>
      <c r="D1534" s="30" t="n">
        <v>1</v>
      </c>
      <c r="E1534" s="282" t="n">
        <v>0</v>
      </c>
      <c r="F1534" s="282"/>
      <c r="G1534" s="282">
        <f>IF(E1534="","",D1534*E1534)</f>
        <v>0</v>
      </c>
      <c r="H1534" s="251"/>
      <c r="L1534" s="240"/>
    </row>
    <row r="1535" spans="1:12" s="238" customFormat="1" ht="15" customHeight="1">
      <c r="A1535" s="254"/>
      <c r="B1535" s="54"/>
      <c r="C1535" s="372"/>
      <c r="D1535" s="373"/>
      <c r="E1535" s="54"/>
      <c r="F1535" s="54"/>
      <c r="G1535" s="134"/>
      <c r="H1535" s="251"/>
      <c r="L1535" s="240"/>
    </row>
    <row r="1536" spans="1:12" s="246" customFormat="1" ht="15" customHeight="1">
      <c r="A1536" s="255"/>
      <c r="B1536" s="256" t="s">
        <v>765</v>
      </c>
      <c r="C1536" s="314"/>
      <c r="D1536" s="315"/>
      <c r="E1536" s="257"/>
      <c r="F1536" s="257"/>
      <c r="G1536" s="258">
        <f>SUM(G1532:G1535)</f>
        <v>0</v>
      </c>
      <c r="H1536" s="253"/>
      <c r="L1536" s="242"/>
    </row>
    <row r="1537" spans="1:12" s="238" customFormat="1" ht="15" customHeight="1">
      <c r="A1537" s="254"/>
      <c r="B1537" s="134"/>
      <c r="C1537" s="350"/>
      <c r="D1537" s="377"/>
      <c r="E1537" s="148"/>
      <c r="F1537" s="148"/>
      <c r="G1537" s="134"/>
      <c r="H1537" s="251"/>
      <c r="L1537" s="240"/>
    </row>
    <row r="1538" spans="1:12" s="238" customFormat="1" ht="13.70" customHeight="1">
      <c r="A1538" s="254"/>
      <c r="B1538" s="134"/>
      <c r="C1538" s="343"/>
      <c r="D1538" s="369"/>
      <c r="E1538" s="134"/>
      <c r="F1538" s="134"/>
      <c r="G1538" s="134"/>
      <c r="L1538" s="240"/>
    </row>
    <row r="1539" spans="1:12" s="238" customFormat="1" ht="40.90" customHeight="1">
      <c r="A1539" s="259"/>
      <c r="B1539" s="399" t="s">
        <v>766</v>
      </c>
      <c r="C1539" s="399"/>
      <c r="D1539" s="378"/>
      <c r="E1539" s="260"/>
      <c r="F1539" s="260"/>
      <c r="G1539" s="260"/>
      <c r="H1539" s="244"/>
      <c r="L1539" s="240"/>
    </row>
    <row r="1540" spans="1:12" s="238" customFormat="1" ht="13.70" customHeight="1">
      <c r="A1540" s="259"/>
      <c r="B1540" s="46"/>
      <c r="C1540" s="379"/>
      <c r="D1540" s="380"/>
      <c r="E1540" s="46"/>
      <c r="F1540" s="46"/>
      <c r="G1540" s="46"/>
      <c r="L1540" s="240"/>
    </row>
    <row r="1541" spans="1:12" s="238" customFormat="1" ht="13.70" customHeight="1">
      <c r="A1541" s="259"/>
      <c r="B1541" s="46"/>
      <c r="C1541" s="379"/>
      <c r="D1541" s="380"/>
      <c r="E1541" s="46"/>
      <c r="F1541" s="46"/>
      <c r="G1541" s="46"/>
      <c r="H1541" s="244"/>
      <c r="L1541" s="240"/>
    </row>
    <row r="1542" spans="1:12" s="238" customFormat="1" ht="15.95" customHeight="1">
      <c r="A1542" s="261" t="s">
        <v>666</v>
      </c>
      <c r="B1542" s="392" t="s">
        <v>667</v>
      </c>
      <c r="C1542" s="393"/>
      <c r="D1542" s="381"/>
      <c r="E1542" s="262"/>
      <c r="F1542" s="263"/>
      <c r="G1542" s="264">
        <f>G1452</f>
        <v>0</v>
      </c>
      <c r="H1542" s="251"/>
      <c r="L1542" s="240"/>
    </row>
    <row r="1543" spans="1:12" s="238" customFormat="1" ht="14.10" customHeight="1">
      <c r="A1543" s="259"/>
      <c r="B1543" s="265"/>
      <c r="C1543" s="382"/>
      <c r="D1543" s="380"/>
      <c r="E1543" s="46"/>
      <c r="F1543" s="46"/>
      <c r="G1543" s="162"/>
      <c r="H1543" s="251"/>
      <c r="L1543" s="240"/>
    </row>
    <row r="1544" spans="1:12" s="238" customFormat="1">
      <c r="A1544" s="261" t="s">
        <v>697</v>
      </c>
      <c r="B1544" s="392" t="s">
        <v>698</v>
      </c>
      <c r="C1544" s="393"/>
      <c r="D1544" s="381"/>
      <c r="E1544" s="262"/>
      <c r="F1544" s="263"/>
      <c r="G1544" s="264">
        <f>G1460</f>
        <v>0</v>
      </c>
      <c r="H1544" s="251"/>
      <c r="L1544" s="240"/>
    </row>
    <row r="1545" spans="1:12" s="238" customFormat="1" ht="13.70" customHeight="1">
      <c r="A1545" s="259"/>
      <c r="B1545" s="265"/>
      <c r="C1545" s="382"/>
      <c r="D1545" s="380"/>
      <c r="E1545" s="46"/>
      <c r="F1545" s="46"/>
      <c r="G1545" s="162"/>
      <c r="H1545" s="251"/>
      <c r="L1545" s="240"/>
    </row>
    <row r="1546" spans="1:12" s="238" customFormat="1">
      <c r="A1546" s="261" t="s">
        <v>702</v>
      </c>
      <c r="B1546" s="392" t="s">
        <v>703</v>
      </c>
      <c r="C1546" s="393"/>
      <c r="D1546" s="381"/>
      <c r="E1546" s="262"/>
      <c r="F1546" s="263"/>
      <c r="G1546" s="264">
        <f>G1528</f>
        <v>0</v>
      </c>
      <c r="H1546" s="251"/>
      <c r="L1546" s="240"/>
    </row>
    <row r="1547" spans="1:12" s="238" customFormat="1" ht="11.65" customHeight="1">
      <c r="A1547" s="259"/>
      <c r="B1547" s="265"/>
      <c r="C1547" s="382"/>
      <c r="D1547" s="380"/>
      <c r="E1547" s="46"/>
      <c r="F1547" s="46"/>
      <c r="G1547" s="162"/>
      <c r="H1547" s="251"/>
      <c r="L1547" s="240"/>
    </row>
    <row r="1548" spans="1:12" s="238" customFormat="1">
      <c r="A1548" s="266" t="s">
        <v>760</v>
      </c>
      <c r="B1548" s="394" t="s">
        <v>767</v>
      </c>
      <c r="C1548" s="395"/>
      <c r="D1548" s="383"/>
      <c r="E1548" s="267"/>
      <c r="F1548" s="268"/>
      <c r="G1548" s="269">
        <f>G1536</f>
        <v>0</v>
      </c>
      <c r="H1548" s="251"/>
      <c r="L1548" s="240"/>
    </row>
    <row r="1549" spans="1:12" s="238" customFormat="1">
      <c r="A1549" s="259"/>
      <c r="B1549" s="390" t="s">
        <v>94</v>
      </c>
      <c r="C1549" s="391"/>
      <c r="D1549" s="384"/>
      <c r="E1549" s="270"/>
      <c r="F1549" s="271"/>
      <c r="G1549" s="272">
        <f>SUM(F1542:G1548)</f>
        <v>0</v>
      </c>
      <c r="H1549" s="251"/>
      <c r="L1549" s="240"/>
    </row>
    <row r="1550" spans="1:12" s="238" customFormat="1" ht="15" customHeight="1">
      <c r="A1550" s="259"/>
      <c r="B1550" s="390" t="s">
        <v>768</v>
      </c>
      <c r="C1550" s="391"/>
      <c r="D1550" s="384"/>
      <c r="E1550" s="270"/>
      <c r="F1550" s="271"/>
      <c r="G1550" s="272">
        <f>0.25*G1549</f>
        <v>0</v>
      </c>
      <c r="H1550" s="251"/>
      <c r="L1550" s="240"/>
    </row>
    <row r="1551" spans="1:12" s="238" customFormat="1" ht="15.95" customHeight="1">
      <c r="A1551" s="259"/>
      <c r="B1551" s="390" t="s">
        <v>654</v>
      </c>
      <c r="C1551" s="391"/>
      <c r="D1551" s="384"/>
      <c r="E1551" s="270"/>
      <c r="F1551" s="271"/>
      <c r="G1551" s="272">
        <f>SUM(F1549:G1550)</f>
        <v>0</v>
      </c>
      <c r="H1551" s="251"/>
      <c r="L1551" s="240"/>
    </row>
    <row r="1552" spans="1:12" s="239" customFormat="1">
      <c r="A1552" s="134"/>
      <c r="B1552" s="134"/>
      <c r="C1552" s="343"/>
      <c r="D1552" s="369"/>
      <c r="E1552" s="132"/>
      <c r="F1552" s="134"/>
      <c r="G1552" s="176"/>
      <c r="L1552" s="240"/>
    </row>
    <row r="1553" spans="1:7" s="237" customFormat="1">
      <c r="A1553" s="4"/>
      <c r="B1553" s="6"/>
      <c r="C1553" s="306"/>
      <c r="D1553" s="30"/>
      <c r="E1553" s="31"/>
      <c r="F1553" s="5"/>
      <c r="G1553" s="5"/>
    </row>
    <row r="1554" spans="1:7" s="237" customFormat="1">
      <c r="A1554" s="4"/>
      <c r="B1554" s="273" t="s">
        <v>769</v>
      </c>
      <c r="C1554" s="343"/>
      <c r="D1554" s="369"/>
      <c r="E1554" s="132"/>
      <c r="F1554" s="134"/>
      <c r="G1554" s="176"/>
    </row>
    <row r="1555" spans="1:7" s="237" customFormat="1">
      <c r="A1555" s="4"/>
      <c r="B1555" s="150"/>
      <c r="C1555" s="343"/>
      <c r="D1555" s="369"/>
      <c r="E1555" s="132"/>
      <c r="F1555" s="134"/>
      <c r="G1555" s="176"/>
    </row>
    <row r="1556" spans="1:7">
      <c r="B1556" s="150"/>
      <c r="C1556" s="343"/>
      <c r="D1556" s="369"/>
      <c r="E1556" s="132"/>
      <c r="F1556" s="134"/>
      <c r="G1556" s="176"/>
    </row>
    <row r="1557" spans="2:7">
      <c r="B1557" s="150"/>
      <c r="C1557" s="343"/>
      <c r="D1557" s="369"/>
      <c r="E1557" s="132"/>
      <c r="F1557" s="134"/>
      <c r="G1557" s="176"/>
    </row>
    <row r="1558" spans="2:7">
      <c r="B1558" s="150"/>
      <c r="C1558" s="343"/>
      <c r="D1558" s="369"/>
      <c r="E1558" s="132"/>
      <c r="F1558" s="134"/>
      <c r="G1558" s="176"/>
    </row>
    <row r="1559" spans="2:7">
      <c r="B1559" s="150"/>
      <c r="C1559" s="343"/>
      <c r="D1559" s="369"/>
      <c r="E1559" s="132"/>
      <c r="F1559" s="134"/>
      <c r="G1559" s="176"/>
    </row>
    <row r="1560" spans="2:7">
      <c r="B1560" s="150"/>
      <c r="C1560" s="343"/>
      <c r="D1560" s="369"/>
      <c r="E1560" s="132"/>
      <c r="F1560" s="134"/>
      <c r="G1560" s="176"/>
    </row>
    <row r="1561" spans="2:7">
      <c r="B1561" s="118" t="s">
        <v>770</v>
      </c>
      <c r="C1561" s="307"/>
      <c r="D1561" s="297"/>
      <c r="E1561" s="141"/>
      <c r="F1561" s="119"/>
      <c r="G1561" s="47">
        <f>G497</f>
        <v>0</v>
      </c>
    </row>
    <row r="1562" spans="2:7">
      <c r="B1562" s="148"/>
      <c r="C1562" s="350"/>
      <c r="D1562" s="377"/>
      <c r="E1562" s="133"/>
      <c r="F1562" s="148"/>
      <c r="G1562" s="175"/>
    </row>
    <row r="1563" spans="2:7">
      <c r="B1563" s="118" t="s">
        <v>771</v>
      </c>
      <c r="C1563" s="307"/>
      <c r="D1563" s="297"/>
      <c r="E1563" s="141"/>
      <c r="F1563" s="119"/>
      <c r="G1563" s="47">
        <f>G868</f>
        <v>0</v>
      </c>
    </row>
    <row r="1564" spans="2:7">
      <c r="B1564" s="148"/>
      <c r="C1564" s="350"/>
      <c r="D1564" s="377"/>
      <c r="E1564" s="133"/>
      <c r="F1564" s="148"/>
      <c r="G1564" s="175"/>
    </row>
    <row r="1565" spans="2:7">
      <c r="B1565" s="118" t="s">
        <v>772</v>
      </c>
      <c r="C1565" s="385"/>
      <c r="D1565" s="297"/>
      <c r="E1565" s="141"/>
      <c r="F1565" s="119"/>
      <c r="G1565" s="47">
        <f>G1276</f>
        <v>0</v>
      </c>
    </row>
    <row r="1566" spans="2:7">
      <c r="B1566" s="148"/>
      <c r="C1566" s="350"/>
      <c r="D1566" s="377"/>
      <c r="E1566" s="133"/>
      <c r="F1566" s="148"/>
      <c r="G1566" s="175"/>
    </row>
    <row r="1567" spans="2:7">
      <c r="B1567" s="118" t="s">
        <v>773</v>
      </c>
      <c r="C1567" s="385"/>
      <c r="D1567" s="297"/>
      <c r="E1567" s="141"/>
      <c r="F1567" s="119"/>
      <c r="G1567" s="47">
        <f>G1389</f>
        <v>0</v>
      </c>
    </row>
    <row r="1568" spans="2:7">
      <c r="B1568" s="148"/>
      <c r="C1568" s="350"/>
      <c r="D1568" s="377"/>
      <c r="E1568" s="133"/>
      <c r="F1568" s="148"/>
      <c r="G1568" s="175"/>
    </row>
    <row r="1569" spans="2:7">
      <c r="B1569" s="120" t="s">
        <v>774</v>
      </c>
      <c r="C1569" s="386"/>
      <c r="D1569" s="320"/>
      <c r="E1569" s="169"/>
      <c r="F1569" s="121"/>
      <c r="G1569" s="122">
        <f>G1549</f>
        <v>0</v>
      </c>
    </row>
    <row r="1570" spans="2:7">
      <c r="B1570" s="148"/>
      <c r="C1570" s="350"/>
      <c r="D1570" s="377"/>
      <c r="E1570" s="133"/>
      <c r="F1570" s="148"/>
      <c r="G1570" s="178"/>
    </row>
    <row r="1571" spans="2:7">
      <c r="B1571" s="151" t="s">
        <v>94</v>
      </c>
      <c r="C1571" s="387"/>
      <c r="D1571" s="388"/>
      <c r="E1571" s="184"/>
      <c r="F1571" s="152"/>
      <c r="G1571" s="47">
        <f>SUM(G1561:G1569)</f>
        <v>0</v>
      </c>
    </row>
    <row r="1572" spans="2:7">
      <c r="B1572" s="153" t="s">
        <v>378</v>
      </c>
      <c r="C1572" s="387"/>
      <c r="D1572" s="388"/>
      <c r="E1572" s="184"/>
      <c r="F1572" s="154"/>
      <c r="G1572" s="48">
        <f>0.25*G1571</f>
        <v>0</v>
      </c>
    </row>
    <row r="1573" spans="2:7">
      <c r="B1573" s="155" t="s">
        <v>654</v>
      </c>
      <c r="C1573" s="319"/>
      <c r="D1573" s="320"/>
      <c r="E1573" s="169"/>
      <c r="F1573" s="146"/>
      <c r="G1573" s="122">
        <f>SUM(G1571:G1572)</f>
        <v>0</v>
      </c>
    </row>
    <row r="1578" spans="2:2">
      <c r="B1578" s="51" t="s">
        <v>775</v>
      </c>
    </row>
    <row r="1579" spans="2:2">
      <c r="B1579" s="51"/>
    </row>
    <row r="1580" spans="2:2">
      <c r="B1580" s="51" t="s">
        <v>776</v>
      </c>
    </row>
    <row r="1582" spans="2:2">
      <c r="B1582" s="51" t="s">
        <v>777</v>
      </c>
    </row>
    <row r="1583" spans="2:2">
      <c r="B1583" s="51" t="s">
        <v>778</v>
      </c>
    </row>
  </sheetData>
  <mergeCells count="34">
    <mergeCell ref="B8:I8"/>
    <mergeCell ref="B10:I10"/>
    <mergeCell ref="B12:I12"/>
    <mergeCell ref="B14:I14"/>
    <mergeCell ref="B16:I16"/>
    <mergeCell ref="B29:G29"/>
    <mergeCell ref="B30:G30"/>
    <mergeCell ref="B31:G31"/>
    <mergeCell ref="B32:G32"/>
    <mergeCell ref="B33:G33"/>
    <mergeCell ref="B34:G34"/>
    <mergeCell ref="B38:G38"/>
    <mergeCell ref="B39:G39"/>
    <mergeCell ref="B40:G40"/>
    <mergeCell ref="B41:G41"/>
    <mergeCell ref="B42:G42"/>
    <mergeCell ref="B46:G46"/>
    <mergeCell ref="B47:G47"/>
    <mergeCell ref="B48:G48"/>
    <mergeCell ref="B52:G52"/>
    <mergeCell ref="B53:G53"/>
    <mergeCell ref="B475:C475"/>
    <mergeCell ref="B1409:E1409"/>
    <mergeCell ref="B1454:E1454"/>
    <mergeCell ref="B1463:E1463"/>
    <mergeCell ref="B1530:E1530"/>
    <mergeCell ref="B1539:C1539"/>
    <mergeCell ref="B1542:C1542"/>
    <mergeCell ref="B1544:C1544"/>
    <mergeCell ref="B1546:C1546"/>
    <mergeCell ref="B1548:C1548"/>
    <mergeCell ref="B1549:C1549"/>
    <mergeCell ref="B1550:C1550"/>
    <mergeCell ref="B1551:C1551"/>
  </mergeCells>
  <printOptions horizontalCentered="1">
    <extLst>
      <ext uri="smNativeData">
        <pm:pageFlags xmlns:pm="smNativeData" id="1637750954" printRowHead="0" printColHead="0" printHeadLine="1" printFootLine="1" autoHeightHeader="0" autoHeightFooter="0" fitToPageBoth="0"/>
      </ext>
    </extLst>
  </printOptions>
  <pageMargins left="0.984028" right="0.275694" top="0.827083" bottom="0.865972" header="0.315278" footer="0.511806"/>
  <pageSetup paperSize="9" scale="90" fitToWidth="0" fitToHeight="1" useFirstPageNumber="1"/>
  <headerFooter>
    <oddHeader>&amp;L&amp;9Prometna infrastruktura
unutar GZ Lokva - 1. faza&amp;R&amp;9TROŠKOVNIK RADOVA VODOOPSKRBNOG CJEVOVODA.
KOLEKTORA FEKALNE I OBORINSKE ODVODNJE</oddHeader>
    <oddFooter>&amp;C&amp;9NARUČITELJ: GRAD KORČULA
Trg Antuna i Stjepana Radića 1, Korčula&amp;R&amp;9&amp;P</oddFooter>
    <extLst>
      <ext uri="smNativeData">
        <pm:header xmlns:pm="smNativeData" id="1637750954" l="56" r="56" t="56" b="56" borderId="0" fillId="0" vertical="0"/>
        <pm:footer xmlns:pm="smNativeData" id="1637750954" l="56" r="56" t="56" b="56" borderId="0" fillId="0" vertical="2"/>
        <pm:paperBin xmlns:pm="smNativeData" id="1637750954" Id="0" type="0" value="0"/>
        <pm:paperBin xmlns:pm="smNativeData" id="1637750954" Id="1" type="0" value="0"/>
      </ext>
    </extLst>
  </headerFooter>
  <rowBreaks count="2" manualBreakCount="2">
    <brk id="1336" man="1"/>
    <brk id="1377" man="1"/>
  </rowBreaks>
  <legacyDrawing r:id="rId2"/>
  <extLst>
    <ext uri="smNativeData">
      <pm:sheetPrefs xmlns:pm="smNativeData" day="1637750954"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Zoran</dc:creator>
  <cp:keywords/>
  <dc:description/>
  <cp:lastModifiedBy>User</cp:lastModifiedBy>
  <cp:revision>0</cp:revision>
  <cp:lastPrinted>2020-02-25T09:52:35Z</cp:lastPrinted>
  <dcterms:created xsi:type="dcterms:W3CDTF">2006-08-27T19:03:35Z</dcterms:created>
  <dcterms:modified xsi:type="dcterms:W3CDTF">2021-11-24T10:49:14Z</dcterms:modified>
</cp:coreProperties>
</file>