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Default Extension="bin" ContentType="application/vnd.openxmlformats-officedocument.spreadsheetml.printerSettings"/>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429" codeName="{899C9086-67A9-5B14-2C2D-5A8001700F7D}"/>
  <workbookPr codeName="ThisWorkbook"/>
  <mc:AlternateContent xmlns:mc="http://schemas.openxmlformats.org/markup-compatibility/2006">
    <mc:Choice Requires="x15">
      <x15ac:absPath xmlns:x15ac="http://schemas.microsoft.com/office/spreadsheetml/2010/11/ac" url="C:\Users\ivana.stanisic\Download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4240" windowHeight="13140" firstSheet="2" activeTab="2"/>
  </bookViews>
  <sheets>
    <sheet name="Upute" sheetId="2" r:id="rId3"/>
    <sheet name="RefStr" sheetId="3" r:id="rId4"/>
    <sheet name="PR-RAS" sheetId="4" r:id="rId5"/>
    <sheet name="BILANCA" sheetId="5" r:id="rId6"/>
    <sheet name="RAS-funkcijski" sheetId="6" r:id="rId7"/>
    <sheet name="P-VRIO" sheetId="7" r:id="rId8"/>
    <sheet name="OBVEZE" sheetId="8" r:id="rId9"/>
    <sheet name="Kont" sheetId="9" r:id="rId10"/>
    <sheet name="Promjene" sheetId="10" r:id="rId11"/>
  </sheets>
  <definedNames>
    <definedName name="_xlnm.Print_Area" localSheetId="3">BILANCA!$A$1:$F$322</definedName>
    <definedName name="_xlnm.Print_Area" localSheetId="6">OBVEZE!$A$1:$F$105</definedName>
    <definedName name="_xlnm.Print_Area" localSheetId="2">'PR-RAS'!$A$1:$F$992</definedName>
    <definedName name="_xlnm.Print_Area" localSheetId="5">'P-VRIO'!$A$1:$F$48</definedName>
    <definedName name="_xlnm.Print_Area" localSheetId="4">'RAS-funkcijski'!$A$1:$F$141</definedName>
    <definedName name="_xlnm.Print_Area" localSheetId="1">RefStr!$A$2:$I$40</definedName>
    <definedName name="_xlnm.Print_Area" localSheetId="0">Upute!$A$1:$A$15</definedName>
    <definedName name="Z_20966C26_2FB0_458A_A419_418535DD5D43_.wvu.Cols" localSheetId="6">#REF!</definedName>
    <definedName name="Z_20966C26_2FB0_458A_A419_418535DD5D43_.wvu.Cols" localSheetId="0">Upute!$B:$IU</definedName>
    <definedName name="Z_20966C26_2FB0_458A_A419_418535DD5D43_.wvu.PrintArea" localSheetId="6">OBVEZE!$A$3:$D$105</definedName>
    <definedName name="Z_20966C26_2FB0_458A_A419_418535DD5D43_.wvu.PrintTitles" localSheetId="6">OBVEZE!$A$3:$IQ$3</definedName>
    <definedName name="Z_20966C26_2FB0_458A_A419_418535DD5D43_.wvu.Rows" localSheetId="6">#REF!</definedName>
    <definedName name="Z_20966C26_2FB0_458A_A419_418535DD5D43_.wvu.Rows" localSheetId="0">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6" l="1"/>
</calcChain>
</file>

<file path=xl/sharedStrings.xml><?xml version="1.0" encoding="utf-8"?>
<sst xmlns="http://schemas.openxmlformats.org/spreadsheetml/2006/main" count="4346" uniqueCount="3413">
  <si>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</si>
  <si>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</si>
  <si>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</si>
  <si>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</si>
  <si>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</si>
  <si>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</si>
  <si>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</si>
  <si>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</si>
  <si>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</si>
  <si>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</si>
  <si>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</si>
  <si>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</si>
  <si>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</si>
  <si>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</si>
  <si>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</si>
  <si>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</si>
  <si>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</si>
  <si>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</si>
  <si>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</si>
  <si>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</si>
  <si>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</si>
  <si>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</si>
  <si>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</si>
  <si>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</si>
  <si>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</si>
  <si>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</si>
  <si>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</si>
  <si>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</si>
  <si>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</si>
  <si>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</si>
  <si>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</si>
  <si>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</si>
  <si>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</si>
  <si>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</si>
  <si>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</si>
  <si>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</si>
  <si>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</si>
  <si>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</si>
  <si>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</si>
  <si>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</si>
  <si>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</si>
  <si>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</si>
  <si>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</si>
  <si>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</si>
  <si>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</si>
  <si>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</si>
  <si>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</si>
  <si>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</si>
  <si>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</si>
  <si>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</si>
  <si>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</si>
  <si>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</si>
  <si>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</si>
  <si>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</si>
  <si>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</si>
  <si>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</si>
  <si>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</si>
  <si>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</si>
  <si>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</si>
  <si>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</si>
  <si>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</si>
  <si>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</si>
  <si>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</si>
  <si>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</si>
  <si>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</si>
  <si>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</si>
  <si>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</si>
  <si>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</si>
  <si>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</si>
  <si>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</si>
  <si>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</si>
  <si>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</si>
  <si>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</si>
  <si>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</si>
  <si>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</si>
  <si>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</si>
  <si>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</si>
  <si>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</si>
  <si>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</si>
  <si>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</si>
  <si>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</si>
  <si>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</si>
  <si>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</si>
  <si>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</si>
  <si>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</si>
  <si>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</si>
  <si>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</si>
  <si>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</si>
  <si>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</si>
  <si>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</si>
  <si>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</si>
  <si>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</si>
  <si>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</si>
  <si>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</si>
  <si>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</si>
  <si>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</si>
  <si>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</si>
  <si>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</si>
  <si>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</si>
  <si>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</si>
  <si>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</si>
  <si>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</si>
  <si>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</si>
  <si>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</si>
  <si>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</si>
  <si>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</si>
  <si>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</si>
  <si>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</si>
  <si>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</si>
  <si>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</si>
  <si>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</si>
  <si>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</si>
  <si>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</si>
  <si>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</si>
  <si>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</si>
  <si>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</si>
  <si>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</si>
  <si>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</si>
  <si>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</si>
  <si>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</si>
  <si>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</si>
  <si>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</si>
  <si>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</si>
  <si>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</si>
  <si>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</si>
  <si>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</si>
  <si>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</si>
  <si>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</si>
  <si>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</si>
  <si>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</si>
  <si>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</si>
  <si>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</si>
  <si>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</si>
  <si>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</si>
  <si>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</si>
  <si>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</si>
  <si>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</si>
  <si>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</si>
  <si>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</si>
  <si>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</si>
  <si>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</si>
  <si>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</si>
  <si>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</si>
  <si>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</si>
  <si>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</si>
  <si>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</si>
  <si>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</si>
  <si>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</si>
  <si>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</si>
  <si>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</si>
  <si>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</si>
  <si>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</si>
  <si>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</si>
  <si>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</si>
  <si>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</si>
  <si>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</si>
  <si>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</si>
  <si>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</si>
  <si>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</si>
  <si>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</si>
  <si>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</si>
  <si>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</si>
  <si>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</si>
  <si>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</si>
  <si>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</si>
  <si>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</si>
  <si>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</si>
  <si>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</si>
  <si>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</si>
  <si>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</si>
  <si>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</si>
  <si>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</si>
  <si>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</si>
  <si>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</si>
  <si>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</si>
  <si>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</si>
  <si>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</si>
  <si>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</si>
  <si>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</si>
  <si>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</si>
  <si>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</si>
  <si>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</si>
  <si>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</si>
  <si>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</si>
  <si>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</si>
  <si>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</si>
  <si>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</si>
  <si>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</si>
  <si>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</si>
  <si>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</si>
  <si>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</si>
  <si>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</si>
  <si>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</si>
  <si>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</si>
  <si>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</si>
  <si>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</si>
  <si>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</si>
  <si>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</si>
  <si>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</si>
  <si>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</si>
  <si>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</si>
  <si>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</si>
  <si>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</si>
  <si>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</si>
  <si>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</si>
  <si>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</si>
  <si>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</si>
  <si>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</si>
  <si>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</si>
  <si>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</si>
  <si>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</si>
  <si>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</si>
  <si>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</si>
  <si>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</si>
  <si>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</si>
  <si>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</si>
  <si>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</si>
  <si>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</si>
  <si>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</si>
  <si>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</si>
  <si>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</si>
  <si>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</si>
  <si>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</si>
  <si>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</si>
  <si>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</si>
  <si>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</si>
  <si>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</si>
  <si>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</si>
  <si>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</si>
  <si>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</si>
  <si>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</si>
  <si>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</si>
  <si>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</si>
  <si>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</si>
  <si>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</si>
  <si>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</si>
  <si>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</si>
  <si>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</si>
  <si>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</si>
  <si>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</si>
  <si>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</si>
  <si>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</si>
  <si>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</si>
  <si>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</si>
  <si>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</si>
  <si>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</si>
  <si>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</si>
  <si>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</si>
  <si>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</si>
  <si>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</si>
  <si>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</si>
  <si>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</si>
  <si>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</si>
  <si>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</si>
  <si>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</si>
  <si>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</si>
  <si>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</si>
  <si>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</si>
  <si>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</si>
  <si>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</si>
  <si>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</si>
  <si>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</si>
  <si>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</si>
  <si>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</si>
  <si>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</si>
  <si>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</si>
  <si>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</si>
  <si>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</si>
  <si>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</si>
  <si>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</si>
  <si>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</si>
  <si>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</si>
  <si>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</si>
  <si>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</si>
  <si>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</si>
  <si>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</si>
  <si>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</si>
  <si>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</si>
  <si>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</si>
  <si>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</si>
  <si>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</si>
  <si>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</si>
  <si>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</si>
  <si>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</si>
  <si>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</si>
  <si>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</si>
  <si>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</si>
  <si>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</si>
  <si>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</si>
  <si>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</si>
  <si>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</si>
  <si>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</si>
  <si>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</si>
  <si>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</si>
  <si>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</si>
  <si>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</si>
  <si>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</si>
  <si>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</si>
  <si>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</si>
  <si>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</si>
  <si>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</si>
  <si>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</si>
  <si>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</si>
  <si>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</si>
  <si>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</si>
  <si>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</si>
  <si>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</si>
  <si>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</si>
  <si>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</si>
  <si>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</si>
  <si>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</si>
  <si>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</si>
  <si>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</si>
  <si>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</si>
  <si>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</si>
  <si>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</si>
  <si>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</si>
  <si>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</si>
  <si>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</si>
  <si>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</si>
  <si>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</si>
  <si>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</si>
  <si>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</si>
  <si>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</si>
  <si>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</si>
  <si>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</si>
  <si>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</si>
  <si>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</si>
  <si>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</si>
  <si>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</si>
  <si>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</si>
  <si>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</si>
  <si>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</si>
  <si>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</si>
  <si>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</si>
  <si>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</si>
  <si>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</si>
  <si>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</si>
  <si>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</si>
  <si>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</si>
  <si>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</si>
  <si>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</si>
  <si>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</si>
  <si>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</si>
  <si>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</si>
  <si>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</si>
  <si>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</si>
  <si>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</si>
  <si>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</si>
  <si>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</si>
  <si>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</si>
  <si>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</si>
  <si>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</si>
  <si>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</si>
  <si>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</si>
  <si>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</si>
  <si>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</si>
  <si>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</si>
  <si>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</si>
  <si>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</si>
  <si>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</si>
  <si>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</si>
  <si>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</si>
  <si>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</si>
  <si>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</si>
  <si>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</si>
  <si>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</si>
  <si>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</si>
  <si>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</si>
  <si>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</si>
  <si>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</si>
  <si>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</si>
  <si>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</si>
  <si>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</si>
  <si>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</si>
  <si>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</si>
  <si>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</si>
  <si>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</si>
  <si>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</si>
  <si>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</si>
  <si>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</si>
  <si>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</si>
  <si>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</si>
  <si>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</si>
  <si>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</si>
  <si>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</si>
  <si>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</si>
  <si>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</si>
  <si>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</si>
  <si>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</si>
  <si>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</si>
  <si>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</si>
  <si>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</si>
  <si>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</si>
  <si>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</si>
  <si>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</si>
  <si>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</si>
  <si>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</si>
  <si>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</si>
  <si>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</si>
  <si>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</si>
  <si>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</si>
  <si>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</si>
  <si>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</si>
  <si>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</si>
  <si>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</si>
  <si>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</si>
  <si>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</si>
  <si>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</si>
  <si>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</si>
  <si>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</si>
  <si>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</si>
  <si>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</si>
  <si>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</si>
  <si>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</si>
  <si>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</si>
  <si>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</si>
  <si>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</si>
  <si>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</si>
  <si>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</si>
  <si>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</si>
  <si>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</si>
  <si>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</si>
  <si>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</si>
  <si>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</si>
  <si>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</si>
  <si>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</si>
  <si>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</si>
  <si>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</si>
  <si>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</si>
  <si>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</si>
  <si>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</si>
  <si>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</si>
  <si>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</si>
  <si>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</si>
  <si>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</si>
  <si>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</si>
  <si>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</si>
  <si>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</si>
  <si>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</si>
  <si>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</si>
  <si>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</si>
  <si>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</si>
  <si>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</si>
  <si>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</si>
  <si>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</si>
  <si>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</si>
  <si>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</si>
  <si>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</si>
  <si>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</si>
  <si>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</si>
  <si>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</si>
  <si>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</si>
  <si>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</si>
  <si>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</si>
  <si>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</si>
  <si>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</si>
  <si>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</si>
  <si>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</si>
  <si>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</si>
  <si>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</si>
  <si>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</si>
  <si>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</si>
  <si>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</si>
  <si>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</si>
  <si>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</si>
  <si>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</si>
  <si>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</si>
  <si>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</si>
  <si>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</si>
  <si>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</si>
  <si>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</si>
  <si>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</si>
  <si>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</si>
  <si>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</si>
  <si>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</si>
  <si>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</si>
  <si>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</si>
  <si>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</si>
  <si>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</si>
  <si>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</si>
  <si>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</si>
  <si>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</si>
  <si>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</si>
  <si>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</si>
  <si>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</si>
  <si>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</si>
  <si>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</si>
  <si>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</si>
  <si>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</si>
  <si>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</si>
  <si>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</si>
  <si>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</si>
  <si>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</si>
  <si>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</si>
  <si>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</si>
  <si>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</si>
  <si>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</si>
  <si>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</si>
  <si>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</si>
  <si>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</si>
  <si>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</si>
  <si>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</si>
  <si>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</si>
  <si>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</si>
  <si>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</si>
  <si>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</si>
  <si>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</si>
  <si>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</si>
  <si>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</si>
  <si>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</si>
  <si>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</si>
  <si>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</si>
  <si>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</si>
  <si>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</si>
  <si>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</si>
  <si>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</si>
  <si>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</si>
  <si>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</si>
  <si>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</si>
  <si>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</si>
  <si>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</si>
  <si>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</si>
  <si>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</si>
  <si>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</si>
  <si>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</si>
  <si>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</si>
  <si>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</si>
  <si>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</si>
  <si>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</si>
  <si>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</si>
  <si>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</si>
  <si>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</si>
  <si>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</si>
  <si>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</si>
  <si>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</si>
  <si>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</si>
  <si>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</si>
  <si>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</si>
  <si>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</si>
  <si>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</si>
  <si>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</si>
  <si>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</si>
  <si>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</si>
  <si>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</si>
  <si>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</si>
  <si>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</si>
  <si>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</si>
  <si>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</si>
  <si>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</si>
  <si>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</si>
  <si>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</si>
  <si>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</si>
  <si>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</si>
  <si>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</si>
  <si>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</si>
  <si>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</si>
  <si>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</si>
  <si>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</si>
  <si>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</si>
  <si>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</si>
  <si>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</si>
  <si>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</si>
  <si>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</si>
  <si>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</si>
  <si>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</si>
  <si>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</si>
  <si>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</si>
  <si>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</si>
  <si>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</si>
  <si>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</si>
  <si>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</si>
  <si>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</si>
  <si>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</si>
  <si>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</si>
  <si>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</si>
  <si>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</si>
  <si>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</si>
  <si>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</si>
  <si>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</si>
  <si>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</si>
  <si>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</si>
  <si>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</si>
  <si>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</si>
  <si>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</si>
  <si>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</si>
  <si>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</si>
  <si>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</si>
  <si>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</si>
  <si>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</si>
  <si>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</si>
  <si>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</si>
  <si>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</si>
  <si>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</si>
  <si>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</si>
  <si>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</si>
  <si>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</si>
  <si>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</si>
  <si>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</si>
  <si>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</si>
  <si>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</si>
  <si>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</si>
  <si>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</si>
  <si>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</si>
  <si>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</si>
  <si>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</si>
  <si>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</si>
  <si>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</si>
  <si>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</si>
  <si>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</si>
  <si>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</si>
  <si>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</si>
  <si>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</si>
  <si>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</si>
  <si>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</si>
  <si>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</si>
  <si>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</si>
  <si>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</si>
  <si>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</si>
  <si>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</si>
  <si>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</si>
  <si>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</si>
  <si>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</si>
  <si>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</si>
  <si>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</si>
  <si>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</si>
  <si>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</si>
  <si>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</si>
  <si>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</si>
  <si>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</si>
  <si>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</si>
  <si>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</si>
  <si>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</si>
  <si>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</si>
  <si>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</si>
  <si>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</si>
  <si>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</si>
  <si>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</si>
  <si>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</si>
  <si>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</si>
  <si>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</si>
  <si>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</si>
  <si>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</si>
  <si>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</si>
  <si>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</si>
  <si>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</si>
  <si>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</si>
  <si>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</si>
  <si>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</si>
  <si>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</si>
  <si>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</si>
  <si>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</si>
  <si>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</si>
  <si>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</si>
  <si>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</si>
  <si>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</si>
  <si>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</si>
  <si>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</si>
  <si>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</si>
  <si>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</si>
  <si>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</si>
  <si>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</si>
  <si>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</si>
  <si>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</si>
  <si>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</si>
  <si>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</si>
  <si>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</si>
  <si>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</si>
  <si>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</si>
  <si>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</si>
  <si>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</si>
  <si>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</si>
  <si>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</si>
  <si>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</si>
  <si>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</si>
  <si>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</si>
  <si>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</si>
  <si>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</si>
  <si>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</si>
  <si>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</si>
  <si>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</si>
  <si>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</si>
  <si>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</si>
  <si>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</si>
  <si>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</si>
  <si>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</si>
  <si>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</si>
  <si>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</si>
  <si>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</si>
  <si>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</si>
  <si>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</si>
  <si>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</si>
  <si>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</si>
  <si>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</si>
  <si>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</si>
  <si>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</si>
  <si>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</si>
  <si>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</si>
  <si>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</si>
  <si>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</si>
  <si>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</si>
  <si>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</si>
  <si>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</si>
  <si>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</si>
  <si>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</si>
  <si>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</si>
  <si>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</si>
  <si>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</si>
  <si>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</si>
  <si>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</si>
  <si>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</si>
  <si>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</si>
  <si>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</si>
  <si>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</si>
  <si>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</si>
  <si>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</si>
  <si>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</si>
  <si>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</si>
  <si>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</si>
  <si>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</si>
  <si>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</si>
  <si>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</si>
  <si>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</si>
  <si>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</si>
  <si>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</si>
  <si>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</si>
  <si>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</si>
  <si>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</si>
  <si>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</si>
  <si>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</si>
  <si>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</si>
  <si>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</si>
  <si>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</si>
  <si>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</si>
  <si>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</si>
  <si>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</si>
  <si>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</si>
  <si>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</si>
  <si>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</si>
  <si>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</si>
  <si>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</si>
  <si>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</si>
  <si>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</si>
  <si>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</si>
  <si>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</si>
  <si>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</si>
  <si>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</si>
  <si>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</si>
  <si>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</si>
  <si>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</si>
  <si>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</si>
  <si>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</si>
  <si>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</si>
  <si>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</si>
  <si>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</si>
  <si>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</si>
  <si>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</si>
  <si>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</si>
  <si>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</si>
  <si>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</si>
  <si>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</si>
  <si>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</si>
  <si>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</si>
  <si>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</si>
  <si>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</si>
  <si>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</si>
  <si>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</si>
  <si>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</si>
  <si>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</si>
  <si>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</si>
  <si>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</si>
  <si>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</si>
  <si>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</si>
  <si>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</si>
  <si>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</si>
  <si>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</si>
  <si>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</si>
  <si>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</si>
  <si>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</si>
  <si>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</si>
  <si>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</si>
  <si>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</si>
  <si>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</si>
  <si>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</si>
  <si>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</si>
  <si>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</si>
  <si>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</si>
  <si>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</si>
  <si>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</si>
  <si>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</si>
  <si>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</si>
  <si>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</si>
  <si>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</si>
  <si>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</si>
  <si>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</si>
  <si>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</si>
  <si>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</si>
  <si>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</si>
  <si>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</si>
  <si>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</si>
  <si>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</si>
  <si>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</si>
  <si>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</si>
  <si>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</si>
  <si>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</si>
  <si>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</si>
  <si>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</si>
  <si>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</si>
  <si>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</si>
  <si>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</si>
  <si>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</si>
  <si>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</si>
  <si>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</si>
  <si>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</si>
  <si>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</si>
  <si>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</si>
  <si>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</si>
  <si>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</si>
  <si>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</si>
  <si>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</si>
  <si>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</si>
  <si>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</si>
  <si>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</si>
  <si>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</si>
  <si>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</si>
  <si>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</si>
  <si>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</si>
  <si>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</si>
  <si>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</si>
  <si>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</si>
  <si>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</si>
  <si>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</si>
  <si>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</si>
  <si>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</si>
  <si>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</si>
  <si>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</si>
  <si>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</si>
  <si>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</si>
  <si>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</si>
  <si>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</si>
  <si>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</si>
  <si>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</si>
  <si>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</si>
  <si>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</si>
  <si>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</si>
  <si>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</si>
  <si>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</si>
  <si>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</si>
  <si>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</si>
  <si>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</si>
  <si>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</si>
  <si>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</si>
  <si>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</si>
  <si>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</si>
  <si>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</si>
  <si>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</si>
  <si>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</si>
  <si>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</si>
  <si>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</si>
  <si>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</si>
  <si>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</si>
  <si>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</si>
  <si>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</si>
  <si>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</si>
  <si>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</si>
  <si>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</si>
  <si>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</si>
  <si>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</si>
  <si>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</si>
  <si>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</si>
  <si>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</si>
  <si>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</si>
  <si>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</si>
  <si>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</si>
  <si>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</si>
  <si>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</si>
  <si>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</si>
  <si>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</si>
  <si>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</si>
  <si>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</si>
  <si>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</si>
  <si>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</si>
  <si>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</si>
  <si>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</si>
  <si>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</si>
  <si>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</si>
  <si>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</si>
  <si>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</si>
  <si>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</si>
  <si>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</si>
  <si>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</si>
  <si>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</si>
  <si>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</si>
  <si>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</si>
  <si>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</si>
  <si>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</si>
  <si>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</si>
  <si>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</si>
  <si>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</si>
  <si>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</si>
  <si>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</si>
  <si>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</si>
  <si>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</si>
  <si>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</si>
  <si>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</si>
  <si>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</si>
  <si>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</si>
  <si>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</si>
  <si>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</si>
  <si>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</si>
  <si>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</si>
  <si>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</si>
  <si>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</si>
  <si>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</si>
  <si>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</si>
  <si>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</si>
  <si>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</si>
  <si>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</si>
  <si>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</si>
  <si>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</si>
  <si>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</si>
  <si>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</si>
  <si>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</si>
  <si>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</si>
  <si>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</si>
  <si>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</si>
  <si>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</si>
  <si>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</si>
  <si>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</si>
  <si>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</si>
  <si>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</si>
  <si>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</si>
  <si>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</si>
  <si>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</si>
  <si>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</si>
  <si>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</si>
  <si>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</si>
  <si>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</si>
  <si>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</si>
  <si>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</si>
  <si>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</si>
  <si>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</si>
  <si>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</si>
  <si>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</si>
  <si>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</si>
  <si>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</si>
  <si>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</si>
  <si>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</si>
  <si>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</si>
  <si>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</si>
  <si>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</si>
  <si>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</si>
  <si>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</si>
  <si>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</si>
  <si>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</si>
  <si>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</si>
  <si>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</si>
  <si>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</si>
  <si>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</si>
  <si>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</si>
  <si>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</si>
  <si>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</si>
  <si>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</si>
  <si>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</si>
  <si>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</si>
  <si>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</si>
  <si>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</si>
  <si>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</si>
  <si>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</si>
  <si>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</si>
  <si>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</si>
  <si>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</si>
  <si>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</si>
  <si>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</si>
  <si>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</si>
  <si>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</si>
  <si>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</si>
  <si>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</si>
  <si>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</si>
  <si>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</si>
  <si>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</si>
  <si>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</si>
  <si>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</si>
  <si>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</si>
  <si>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</si>
  <si>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</si>
  <si>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</si>
  <si>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</si>
  <si>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</si>
  <si>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</si>
  <si>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</si>
  <si>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</si>
  <si>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</si>
  <si>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</si>
  <si>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</si>
  <si>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</si>
  <si>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</si>
  <si>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</si>
  <si>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</si>
  <si>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</si>
  <si>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</si>
  <si>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</si>
  <si>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</si>
  <si>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</si>
  <si>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</si>
  <si>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</si>
  <si>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</si>
  <si>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</si>
  <si>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</si>
  <si>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</si>
  <si>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</si>
  <si>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</si>
  <si>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</si>
  <si>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</si>
  <si>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</si>
  <si>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</si>
  <si>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</si>
  <si>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</si>
  <si>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</si>
  <si>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</si>
  <si>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</si>
  <si>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</si>
  <si>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</si>
  <si>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</si>
  <si>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</si>
  <si>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</si>
  <si>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</si>
  <si>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</si>
  <si>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</si>
  <si>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</si>
  <si>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</si>
  <si>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</si>
  <si>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</si>
  <si>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</si>
  <si>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</si>
  <si>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</si>
  <si>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</si>
  <si>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</si>
  <si>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</si>
  <si>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</si>
  <si>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</si>
  <si>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</si>
  <si>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</si>
  <si>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</si>
  <si>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</si>
  <si>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</si>
  <si>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</si>
  <si>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</si>
  <si>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</si>
  <si>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</si>
  <si>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</si>
  <si>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</si>
  <si>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</si>
  <si>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</si>
  <si>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</si>
  <si>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</si>
  <si>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</si>
  <si>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</si>
  <si>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</si>
  <si>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</si>
  <si>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</si>
  <si>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</si>
  <si>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</si>
  <si>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</si>
  <si>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</si>
  <si>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</si>
  <si>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</si>
  <si>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</si>
  <si>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</si>
  <si>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</si>
  <si>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</si>
  <si>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</si>
  <si>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</si>
  <si>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</si>
  <si>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</si>
  <si>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</si>
  <si>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</si>
  <si>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</si>
  <si>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</si>
  <si>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</si>
  <si>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</si>
  <si>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</si>
  <si>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</si>
  <si>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</si>
  <si>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</si>
  <si>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</si>
  <si>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</si>
  <si>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</si>
  <si>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</si>
  <si>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</si>
  <si>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</si>
  <si>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</si>
  <si>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</si>
  <si>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</si>
  <si>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</si>
  <si>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</si>
  <si>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</si>
  <si>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</si>
  <si>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</si>
  <si>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</si>
  <si>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</si>
  <si>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</si>
  <si>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</si>
  <si>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</si>
  <si>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</si>
  <si>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</si>
  <si>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</si>
  <si>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</si>
  <si>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</si>
  <si>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</si>
  <si>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</si>
  <si>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</si>
  <si>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</si>
  <si>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</si>
  <si>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</si>
  <si>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</si>
  <si>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</si>
  <si>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</si>
  <si>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</si>
  <si>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</si>
  <si>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</si>
  <si>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</si>
  <si>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</si>
  <si>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</si>
  <si>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</si>
  <si>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</si>
  <si>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</si>
  <si>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</si>
  <si>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</si>
  <si>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</si>
  <si>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</si>
  <si>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</si>
  <si>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</si>
  <si>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</si>
  <si>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</si>
  <si>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</si>
  <si>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</si>
  <si>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</si>
  <si>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</si>
  <si>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</si>
  <si>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</si>
  <si>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</si>
  <si>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</si>
  <si>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</si>
  <si>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</si>
  <si>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</si>
  <si>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</si>
  <si>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</si>
  <si>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</si>
  <si>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</si>
  <si>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</si>
  <si>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</si>
  <si>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</si>
  <si>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</si>
  <si>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</si>
  <si>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</si>
  <si>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</si>
  <si>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</si>
  <si>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</si>
  <si>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</si>
  <si>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</si>
  <si>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</si>
  <si>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</si>
  <si>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</si>
  <si>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</si>
  <si>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</si>
  <si>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</si>
  <si>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</si>
  <si>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</si>
  <si>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</si>
  <si>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</si>
  <si>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</si>
  <si>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</si>
  <si>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</si>
  <si>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</si>
  <si>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</si>
  <si>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</si>
  <si>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</si>
  <si>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</si>
  <si>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</si>
  <si>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</si>
  <si>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</si>
  <si>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</si>
  <si>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</si>
  <si>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</si>
  <si>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</si>
  <si>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</si>
  <si>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</si>
  <si>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</si>
  <si>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</si>
  <si>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</si>
  <si>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</si>
  <si>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</si>
  <si>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</si>
  <si>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</si>
  <si>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</si>
  <si>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</si>
  <si>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</si>
  <si>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</si>
  <si>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</si>
  <si>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</si>
  <si>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</si>
  <si>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</si>
  <si>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</si>
  <si>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</si>
  <si>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</si>
  <si>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</si>
  <si>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</si>
  <si>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</si>
  <si>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</si>
  <si>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</si>
  <si>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</si>
  <si>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</si>
  <si>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</si>
  <si>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</si>
  <si>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</si>
  <si>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</si>
  <si>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</si>
  <si>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</si>
  <si>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</si>
  <si>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</si>
  <si>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</si>
  <si>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</si>
  <si>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</si>
  <si>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</si>
  <si>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</si>
  <si>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</si>
  <si>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</si>
  <si>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</si>
  <si>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</si>
  <si>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</si>
  <si>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</si>
  <si>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</si>
  <si>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</si>
  <si>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</si>
  <si>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</si>
  <si>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</si>
  <si>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</si>
  <si>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</si>
  <si>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</si>
  <si>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</si>
  <si>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</si>
  <si>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</si>
  <si>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</si>
  <si>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</si>
  <si>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</si>
  <si>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</si>
  <si>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</si>
  <si>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</si>
  <si>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</si>
  <si>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</si>
  <si>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</si>
  <si>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</si>
  <si>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</si>
  <si>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</si>
  <si>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</si>
  <si>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</si>
  <si>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</si>
  <si>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</si>
  <si>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</si>
  <si>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</si>
  <si>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</si>
  <si>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</si>
  <si>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</si>
  <si>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</si>
  <si>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</si>
  <si>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</si>
  <si>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</si>
  <si>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</si>
  <si>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</si>
  <si>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</si>
  <si>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</si>
  <si>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</si>
  <si>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</si>
  <si>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</si>
  <si>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</si>
  <si>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</si>
  <si>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</si>
  <si>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</si>
  <si>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</si>
  <si>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</si>
  <si>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</si>
  <si>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</si>
  <si>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</si>
  <si>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</si>
  <si>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</si>
  <si>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</si>
  <si>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</si>
  <si>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</si>
  <si>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</si>
  <si>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</si>
  <si>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</si>
  <si>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</si>
  <si>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</si>
  <si>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</si>
  <si>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</si>
  <si>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</si>
  <si>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</si>
  <si>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</si>
  <si>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</si>
  <si>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</si>
  <si>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</si>
  <si>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</si>
  <si>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</si>
  <si>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</si>
  <si>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</si>
  <si>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</si>
  <si>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</si>
  <si>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</si>
  <si>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</si>
  <si>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</si>
  <si>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</si>
  <si>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</si>
  <si>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</si>
  <si>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</si>
  <si>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</si>
  <si>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</si>
  <si>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</si>
  <si>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</si>
  <si>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</si>
  <si>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</si>
  <si>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</si>
  <si>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</si>
  <si>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</si>
  <si>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</si>
  <si>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</si>
  <si>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</si>
  <si>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</si>
  <si>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</si>
  <si>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</si>
  <si>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</si>
  <si>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</si>
  <si>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</si>
  <si>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</si>
  <si>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</si>
  <si>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</si>
  <si>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</si>
  <si>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</si>
  <si>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</si>
  <si>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</si>
  <si>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</si>
  <si>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</si>
  <si>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</si>
  <si>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</si>
  <si>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</si>
  <si>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</si>
  <si>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</si>
  <si>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</si>
  <si>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</si>
  <si>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</si>
  <si>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</si>
  <si>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</si>
  <si>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</si>
  <si>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</si>
  <si>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</si>
  <si>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</si>
  <si>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</si>
  <si>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</si>
  <si>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</si>
  <si>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</si>
  <si>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</si>
  <si>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</si>
  <si>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</si>
  <si>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</si>
  <si>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</si>
  <si>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</si>
  <si>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</si>
  <si>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</si>
  <si>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</si>
  <si>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</si>
  <si>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</si>
  <si>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</si>
  <si>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</si>
  <si>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</si>
  <si>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</si>
  <si>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</si>
  <si>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</si>
  <si>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</si>
  <si>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</si>
  <si>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</si>
  <si>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</si>
  <si>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</si>
  <si>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</si>
  <si>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</si>
  <si>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</si>
  <si>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</si>
  <si>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</si>
  <si>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</si>
  <si>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</si>
  <si>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</si>
  <si>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</si>
  <si>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</si>
  <si>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</si>
  <si>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</si>
  <si>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</si>
  <si>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</si>
  <si>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</si>
  <si>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</si>
  <si>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</si>
  <si>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</si>
  <si>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</si>
  <si>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</si>
  <si>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</si>
  <si>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</si>
  <si>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</si>
  <si>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</si>
  <si>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</si>
  <si>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</si>
  <si>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</si>
  <si>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</si>
  <si>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</si>
  <si>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</si>
  <si>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</si>
  <si>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</si>
  <si>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</si>
  <si>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</si>
  <si>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</si>
  <si>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</si>
  <si>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</si>
  <si>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</si>
  <si>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</si>
  <si>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</si>
  <si>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</si>
  <si>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</si>
  <si>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</si>
  <si>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</si>
  <si>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</si>
  <si>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</si>
  <si>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</si>
  <si>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</si>
  <si>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</si>
  <si>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</si>
  <si>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</si>
  <si>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</si>
  <si>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</si>
  <si>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</si>
  <si>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</si>
  <si>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</si>
  <si>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</si>
  <si>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</si>
  <si>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</si>
  <si>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</si>
  <si>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</si>
  <si>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</si>
  <si>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</si>
  <si>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</si>
  <si>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</si>
  <si>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</si>
  <si>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</si>
  <si>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</si>
  <si>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</si>
  <si>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</si>
  <si>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</si>
  <si>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</si>
  <si>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</si>
  <si>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</si>
  <si>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</si>
  <si>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</si>
  <si>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</si>
  <si>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</si>
  <si>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</si>
  <si>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</si>
  <si>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</si>
  <si>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</si>
  <si>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</si>
  <si>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</si>
  <si>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</si>
  <si>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</si>
  <si>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</si>
  <si>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</si>
  <si>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</si>
  <si>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</si>
  <si>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</si>
  <si>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</si>
  <si>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</si>
  <si>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</si>
  <si>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</si>
  <si>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</si>
  <si>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</si>
  <si>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</si>
  <si>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</si>
  <si>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</si>
  <si>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</si>
  <si>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</si>
  <si>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</si>
  <si>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</si>
  <si>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</si>
  <si>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</si>
  <si>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</si>
  <si>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</si>
  <si>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</si>
  <si>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</si>
  <si>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</si>
  <si>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</si>
  <si>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</si>
  <si>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</si>
  <si>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</si>
  <si>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</si>
  <si>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</si>
  <si>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</si>
  <si>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</si>
  <si>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</si>
  <si>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</si>
  <si>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</si>
  <si>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</si>
  <si>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</si>
  <si>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</si>
  <si>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</si>
  <si>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</si>
  <si>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</si>
  <si>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</si>
  <si>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</si>
  <si>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</si>
  <si>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</si>
  <si>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</si>
  <si>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</si>
  <si>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</si>
  <si>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</si>
  <si>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</si>
  <si>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</si>
  <si>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</si>
  <si>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</si>
  <si>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</si>
  <si>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</si>
  <si>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</si>
  <si>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</si>
  <si>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</si>
  <si>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</si>
  <si>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</si>
  <si>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</si>
  <si>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</si>
  <si>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</si>
  <si>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</si>
  <si>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</si>
  <si>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</si>
  <si>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</si>
  <si>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</si>
  <si>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</si>
  <si>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</si>
  <si>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</si>
  <si>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</si>
  <si>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</si>
  <si>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</si>
  <si>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</si>
  <si>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</si>
  <si>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</si>
  <si>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</si>
  <si>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</si>
  <si>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</si>
  <si>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</si>
  <si>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</si>
  <si>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</si>
  <si>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</si>
  <si>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</si>
  <si>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</si>
  <si>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</si>
  <si>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</si>
  <si>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</si>
  <si>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</si>
  <si>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</si>
  <si>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</si>
  <si>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</si>
  <si>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</si>
  <si>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</si>
  <si>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</si>
  <si>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</si>
  <si>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</si>
  <si>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</si>
  <si>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</si>
  <si>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</si>
  <si>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</si>
  <si>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</si>
  <si>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</si>
  <si>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</si>
  <si>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</si>
  <si>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</si>
  <si>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</si>
  <si>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</si>
  <si>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</si>
  <si>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</si>
  <si>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</si>
  <si>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</si>
  <si>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</si>
  <si>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</si>
  <si>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</si>
  <si>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</si>
  <si>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</si>
  <si>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</si>
  <si>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</si>
  <si>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</si>
  <si>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</si>
  <si>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</si>
  <si>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</si>
  <si>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</si>
  <si>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</si>
  <si>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</si>
  <si>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</si>
  <si>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</si>
  <si>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</si>
  <si>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</si>
  <si>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</si>
  <si>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</si>
  <si>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</si>
  <si>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</si>
  <si>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</si>
  <si>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</si>
  <si>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</si>
  <si>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</si>
  <si>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</si>
  <si>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</si>
  <si>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</si>
  <si>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</si>
  <si>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</si>
  <si>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</si>
  <si>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</si>
  <si>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</si>
  <si>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</si>
  <si>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</si>
  <si>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</si>
  <si>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</si>
  <si>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</si>
  <si>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</si>
  <si>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</si>
  <si>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</si>
  <si>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</si>
  <si>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</si>
  <si>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</si>
  <si>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</si>
  <si>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</si>
  <si>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</si>
  <si>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</si>
  <si>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</si>
  <si>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</si>
  <si>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</si>
  <si>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</si>
  <si>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</si>
  <si>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</si>
  <si>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</si>
  <si>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</si>
  <si>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</si>
  <si>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</si>
  <si>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</si>
  <si>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</si>
  <si>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</si>
  <si>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</si>
  <si>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</si>
  <si>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</si>
  <si>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</si>
  <si>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</si>
  <si>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</si>
  <si>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</si>
  <si>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</si>
  <si>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</si>
  <si>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</si>
  <si>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</si>
  <si>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</si>
  <si>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</si>
  <si>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</si>
  <si>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</si>
  <si>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</si>
  <si>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</si>
  <si>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</si>
  <si>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</si>
  <si>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</si>
  <si>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</si>
  <si>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</si>
  <si>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</si>
  <si>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</si>
  <si>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</si>
  <si>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</si>
  <si>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</si>
  <si>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</si>
  <si>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</si>
  <si>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</si>
  <si>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</si>
  <si>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</si>
  <si>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</si>
  <si>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</si>
  <si>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</si>
  <si>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</si>
  <si>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</si>
  <si>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</si>
  <si>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</si>
  <si>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</si>
  <si>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</si>
  <si>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</si>
  <si>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</si>
  <si>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</si>
  <si>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</si>
  <si>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</si>
  <si>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</si>
  <si>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</si>
  <si>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</si>
  <si>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</si>
  <si>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</si>
  <si>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</si>
  <si>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</si>
  <si>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</si>
  <si>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</si>
  <si>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</si>
  <si>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</si>
  <si>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</si>
  <si>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</si>
  <si>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</si>
  <si>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</si>
  <si>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</si>
  <si>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</si>
  <si>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</si>
  <si>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</si>
  <si>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</si>
  <si>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</si>
  <si>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</si>
  <si>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</si>
  <si>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</si>
  <si>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</si>
  <si>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</si>
  <si>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</si>
  <si>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</si>
  <si>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</si>
  <si>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</si>
  <si>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</si>
  <si>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</si>
  <si>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</si>
  <si>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</si>
  <si>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</si>
  <si>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</si>
  <si>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</si>
  <si>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</si>
  <si>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</si>
  <si>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</si>
  <si>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</si>
  <si>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</si>
  <si>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</si>
  <si>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</si>
  <si>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</si>
  <si>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</si>
  <si>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</si>
  <si>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</si>
  <si>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</si>
  <si>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</si>
  <si>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</si>
  <si>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</si>
  <si>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</si>
  <si>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</si>
  <si>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</si>
  <si>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</si>
  <si>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</si>
  <si>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</si>
  <si>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</si>
  <si>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</si>
  <si>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</si>
  <si>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</si>
  <si>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</si>
  <si>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</si>
  <si>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</si>
  <si>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</si>
  <si>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</si>
  <si>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</si>
  <si>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</si>
  <si>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</si>
  <si>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</si>
  <si>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</si>
  <si>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</si>
  <si>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</si>
  <si>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</si>
  <si>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</si>
  <si>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</si>
  <si>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</si>
  <si>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</si>
  <si>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</si>
  <si>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</si>
  <si>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</si>
  <si>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</si>
  <si>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</si>
  <si>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</si>
  <si>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</si>
  <si>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</si>
  <si>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</si>
  <si>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</si>
  <si>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</si>
  <si>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</si>
  <si>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</si>
  <si>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</si>
  <si>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</si>
  <si>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</si>
  <si>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</si>
  <si>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</si>
  <si>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</si>
  <si>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</si>
  <si>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</si>
  <si>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</si>
  <si>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</si>
  <si>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</si>
  <si>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</si>
  <si>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</si>
  <si>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</si>
  <si>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</si>
  <si>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</si>
  <si>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</si>
  <si>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</si>
  <si>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</si>
  <si>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</si>
  <si>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</si>
  <si>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</si>
  <si>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</si>
  <si>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</si>
  <si>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</si>
  <si>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</si>
  <si>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</si>
  <si>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</si>
  <si>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</si>
  <si>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</si>
  <si>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</si>
  <si>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</si>
  <si>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</si>
  <si>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</si>
  <si>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</si>
  <si>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</si>
  <si>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</si>
  <si>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</si>
  <si>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</si>
  <si>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</si>
  <si>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</si>
  <si>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</si>
  <si>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</si>
  <si>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</si>
  <si>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</si>
  <si>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</si>
  <si>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</si>
  <si>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</si>
  <si>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</si>
  <si>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</si>
  <si>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</si>
  <si>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</si>
  <si>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</si>
  <si>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</si>
  <si>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</si>
  <si>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</si>
  <si>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</si>
  <si>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</si>
  <si>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</si>
  <si>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</si>
  <si>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</si>
  <si>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</si>
  <si>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</si>
  <si>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</si>
  <si>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</si>
  <si>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</si>
  <si>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</si>
  <si>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</si>
  <si>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</si>
  <si>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</si>
  <si>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</si>
  <si>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</si>
  <si>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</si>
  <si>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</si>
  <si>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</si>
  <si>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</si>
  <si>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</si>
  <si>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</si>
  <si>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</si>
  <si>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</si>
  <si>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</si>
  <si>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</si>
  <si>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</si>
  <si>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</si>
  <si>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</si>
  <si>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</si>
  <si>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</si>
  <si>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</si>
  <si>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</si>
  <si>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</si>
  <si>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</si>
  <si>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</si>
  <si>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</si>
  <si>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</si>
  <si>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</si>
  <si>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</si>
  <si>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</si>
  <si>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</si>
  <si>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</si>
  <si>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</si>
  <si>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</si>
  <si>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</si>
  <si>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</si>
  <si>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</si>
  <si>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</si>
  <si>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</si>
  <si>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</si>
  <si>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</si>
  <si>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</si>
  <si>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</si>
  <si>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</si>
  <si>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</si>
  <si>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</si>
  <si>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</si>
  <si>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</si>
  <si>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</si>
  <si>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</si>
  <si>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</si>
  <si>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</si>
  <si>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</si>
  <si>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</si>
  <si>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</si>
  <si>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</si>
  <si>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</si>
  <si>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</si>
  <si>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</si>
  <si>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</si>
  <si>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</si>
  <si>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</si>
  <si>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</si>
  <si>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</si>
  <si>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</si>
  <si>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</si>
  <si>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</si>
  <si>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</si>
  <si>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</si>
  <si>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</si>
  <si>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</si>
  <si>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</si>
  <si>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</si>
  <si>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</si>
  <si>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</si>
  <si>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</si>
  <si>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</si>
  <si>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</si>
  <si>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</si>
  <si>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</si>
  <si>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</si>
  <si>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</si>
  <si>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</si>
  <si>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</si>
  <si>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</si>
  <si>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</si>
  <si>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</si>
  <si>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</si>
  <si>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</si>
  <si>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</si>
  <si>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</si>
  <si>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</si>
  <si>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</si>
  <si>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</si>
  <si>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</si>
  <si>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</si>
  <si>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</si>
  <si>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</si>
  <si>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</si>
  <si>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</si>
  <si>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</si>
  <si>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</si>
  <si>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</si>
  <si>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</si>
  <si>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</si>
  <si>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</si>
  <si>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</si>
  <si>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</si>
  <si>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</si>
  <si>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</si>
  <si>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</si>
  <si>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</si>
  <si>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</si>
  <si>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</si>
  <si>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</si>
  <si>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</si>
  <si>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</si>
  <si>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</si>
  <si>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</si>
  <si>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</si>
  <si>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</si>
  <si>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</si>
  <si>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</si>
  <si>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</si>
  <si>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</si>
  <si>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</si>
  <si>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</si>
  <si>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</si>
  <si>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</si>
  <si>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</si>
  <si>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</si>
  <si>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</si>
  <si>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</si>
  <si>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</si>
  <si>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</si>
  <si>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</si>
  <si>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</si>
  <si>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</si>
  <si>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</si>
  <si>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</si>
  <si>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</si>
  <si>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</si>
  <si>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</si>
  <si>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</si>
  <si>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</si>
  <si>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</si>
  <si>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</si>
  <si>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</si>
  <si>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</si>
  <si>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</si>
  <si>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</si>
  <si>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</si>
  <si>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</si>
  <si>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</si>
  <si>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</si>
  <si>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</si>
  <si>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</si>
  <si>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</si>
  <si>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</si>
  <si>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</si>
  <si>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</si>
  <si>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</si>
  <si>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</si>
  <si>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</si>
  <si>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</si>
  <si>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</si>
  <si>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</si>
  <si>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</si>
  <si>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</si>
  <si>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</si>
  <si>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</si>
  <si>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</si>
  <si>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</si>
  <si>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</si>
  <si>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</si>
  <si>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</si>
  <si>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</si>
  <si>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</si>
  <si>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</si>
  <si>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</si>
  <si>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</si>
  <si>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</si>
  <si>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</si>
  <si>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</si>
  <si>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</si>
  <si>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</si>
  <si>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</si>
  <si>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</si>
  <si>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</si>
  <si>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</si>
  <si>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</si>
  <si>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</si>
  <si>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</si>
  <si>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</si>
  <si>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</si>
  <si>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</si>
  <si>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</si>
  <si>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</si>
  <si>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</si>
  <si>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</si>
  <si>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</si>
  <si>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</si>
  <si>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</si>
  <si>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</si>
  <si>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</si>
  <si>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</si>
  <si>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</si>
  <si>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</si>
  <si>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</si>
  <si>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</si>
  <si>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</si>
  <si>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</si>
  <si>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</si>
  <si>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</si>
  <si>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</si>
  <si>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</si>
  <si>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</si>
  <si>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</si>
  <si>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</si>
  <si>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</si>
  <si>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</si>
  <si>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</si>
  <si>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</si>
  <si>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</si>
  <si>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</si>
  <si>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</si>
  <si>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</si>
  <si>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</si>
  <si>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</si>
  <si>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</si>
  <si>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</si>
  <si>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</si>
  <si>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</si>
  <si>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</si>
  <si>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</si>
  <si>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</si>
  <si>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</si>
  <si>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</si>
  <si>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</si>
  <si>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</si>
  <si>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</si>
  <si>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</si>
  <si>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</si>
  <si>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</si>
  <si>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</si>
  <si>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</si>
  <si>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</si>
  <si>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</si>
  <si>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</si>
  <si>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</si>
  <si>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</si>
  <si>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</si>
  <si>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</si>
  <si>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</si>
  <si>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</si>
  <si>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</si>
  <si>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</si>
  <si>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</si>
  <si>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</si>
  <si>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</si>
  <si>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</si>
  <si>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</si>
  <si>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</si>
  <si>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</si>
  <si>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</si>
  <si>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</si>
  <si>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</si>
  <si>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</si>
  <si>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</si>
  <si>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</si>
  <si>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</si>
  <si>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</si>
  <si>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</si>
  <si>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</si>
  <si>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</si>
  <si>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</si>
  <si>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</si>
  <si>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</si>
  <si>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</si>
  <si>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</si>
  <si>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</si>
  <si>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</si>
  <si>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</si>
  <si>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</si>
  <si>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</si>
  <si>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</si>
  <si>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</si>
  <si>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</si>
  <si>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</si>
  <si>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</si>
  <si>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</si>
  <si>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</si>
  <si>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</si>
  <si>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</si>
  <si>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</si>
  <si>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</si>
  <si>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</si>
  <si>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</si>
  <si>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</si>
  <si>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</si>
  <si>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</si>
  <si>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</si>
  <si>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</si>
  <si>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</si>
  <si>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</si>
  <si>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</si>
  <si>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</si>
  <si>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</si>
  <si>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</si>
  <si>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</si>
  <si>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</si>
  <si>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</si>
  <si>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</si>
  <si>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</si>
  <si>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</si>
  <si>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</si>
  <si>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</si>
  <si>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</si>
  <si>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</si>
  <si>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</si>
  <si>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</si>
  <si>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</si>
  <si>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</si>
  <si>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</si>
  <si>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</si>
  <si>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</si>
  <si>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</si>
  <si>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</si>
  <si>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</si>
  <si>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</si>
  <si>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</si>
  <si>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</si>
  <si>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</si>
  <si>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</si>
  <si>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</si>
  <si>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</si>
  <si>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</si>
  <si>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</si>
  <si>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</si>
  <si>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</si>
  <si>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</si>
  <si>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</si>
  <si>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</si>
  <si>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</si>
  <si>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</si>
  <si>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</si>
  <si>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</si>
  <si>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</si>
  <si>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</si>
  <si>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</si>
  <si>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</si>
  <si>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</si>
  <si>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</si>
  <si>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</si>
  <si>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</si>
  <si>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</si>
  <si>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</si>
  <si>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</si>
  <si>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</si>
  <si>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</si>
  <si>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</si>
  <si>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</si>
  <si>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</si>
  <si>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</si>
  <si>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</si>
  <si>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</si>
  <si>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</si>
  <si>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</si>
  <si>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</si>
  <si>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</si>
  <si>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</si>
  <si>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</si>
  <si>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</si>
  <si>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</si>
  <si>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</si>
  <si>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</si>
  <si>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</si>
  <si>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</si>
  <si>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</si>
  <si>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</si>
  <si>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</si>
  <si>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</si>
  <si>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</si>
  <si>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</si>
  <si>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</si>
  <si>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</si>
  <si>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</si>
  <si>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</si>
  <si>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</si>
  <si>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</si>
  <si>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</si>
  <si>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</si>
  <si>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</si>
  <si>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</si>
  <si>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</si>
  <si>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</si>
  <si>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</si>
  <si>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</si>
  <si>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</si>
  <si>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</si>
  <si>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</si>
  <si>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</si>
  <si>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</si>
  <si>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</si>
  <si>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</si>
  <si>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</si>
  <si>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</si>
  <si>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</si>
  <si>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</si>
  <si>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</si>
  <si>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</si>
  <si>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</si>
  <si>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</si>
  <si>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</si>
  <si>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</si>
  <si>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</si>
  <si>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</si>
  <si>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</si>
  <si>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</si>
  <si>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</si>
  <si>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</si>
  <si>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</si>
  <si>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</si>
  <si>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</si>
  <si>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</si>
  <si>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</si>
  <si>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</si>
  <si>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</si>
  <si>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</si>
  <si>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</si>
  <si>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</si>
  <si>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</si>
  <si>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</si>
  <si>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</si>
  <si>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</si>
  <si>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</si>
  <si>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</si>
  <si>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</si>
  <si>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</si>
  <si>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</si>
  <si>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</si>
  <si>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</si>
  <si>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</si>
  <si>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</si>
  <si>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</si>
  <si>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</si>
  <si>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</si>
  <si>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</si>
  <si>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</si>
  <si>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</si>
  <si>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</si>
  <si>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</si>
  <si>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</si>
  <si>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</si>
  <si>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</si>
  <si>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</si>
  <si>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</si>
  <si>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</si>
  <si>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</si>
  <si>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</si>
  <si>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</si>
  <si>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</si>
  <si>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</si>
  <si>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</si>
  <si>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</si>
  <si>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</si>
  <si>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</si>
  <si>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</si>
  <si>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</si>
  <si>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</si>
  <si>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</si>
  <si>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</si>
  <si>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</si>
  <si>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</si>
  <si>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</si>
  <si>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</si>
  <si>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</si>
  <si>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</si>
  <si>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</si>
  <si>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</si>
  <si>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</si>
  <si>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</si>
  <si>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</si>
  <si>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</si>
  <si>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</si>
  <si>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</si>
  <si>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</si>
  <si>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</si>
  <si>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</si>
  <si>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</si>
  <si>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</si>
  <si>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</si>
  <si>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</si>
  <si>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</si>
  <si>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</si>
  <si>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</si>
  <si>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</si>
  <si>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</si>
  <si>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</si>
  <si>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</si>
  <si>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</si>
  <si>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</si>
  <si>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</si>
  <si>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</si>
  <si>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</si>
  <si>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</si>
  <si>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</si>
  <si>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</si>
  <si>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</si>
  <si>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</si>
  <si>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</si>
  <si>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</si>
  <si>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</si>
  <si>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</si>
  <si>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</si>
  <si>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</si>
  <si>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</si>
  <si>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</si>
  <si>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</si>
  <si>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</si>
  <si>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</si>
  <si>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</si>
  <si>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</si>
  <si>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</si>
  <si>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</si>
  <si>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</si>
  <si>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</si>
  <si>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</si>
  <si>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</si>
  <si>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</si>
  <si>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</si>
  <si>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</si>
  <si>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</si>
  <si>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</si>
  <si>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</si>
  <si>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</si>
  <si>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</si>
  <si>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</si>
  <si>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</si>
  <si>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</si>
  <si>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</si>
  <si>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</si>
  <si>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</si>
  <si>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</si>
  <si>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</si>
  <si>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</si>
  <si>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</si>
  <si>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</si>
  <si>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</si>
  <si>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</si>
  <si>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</si>
  <si>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</si>
  <si>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</si>
  <si>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</si>
  <si>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</si>
  <si>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</si>
  <si>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</si>
  <si>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</si>
  <si>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</si>
  <si>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</si>
  <si>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</si>
  <si>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</si>
  <si>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</si>
  <si>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</si>
  <si>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</si>
  <si>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</si>
  <si>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</si>
  <si>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</si>
  <si>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</si>
  <si>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</si>
  <si>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</si>
  <si>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</si>
  <si>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</si>
  <si>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</si>
  <si>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</si>
  <si>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</si>
  <si>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</si>
  <si>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</si>
  <si>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</si>
  <si>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</si>
  <si>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</si>
  <si>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</si>
  <si>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</si>
  <si>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</si>
  <si>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</si>
  <si>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</si>
  <si>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</si>
  <si>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</si>
  <si>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</si>
  <si>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</si>
  <si>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</si>
  <si>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</si>
  <si>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</si>
  <si>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</si>
  <si>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</si>
  <si>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</si>
  <si>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</si>
  <si>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</si>
  <si>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</si>
  <si>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</si>
  <si>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</si>
  <si>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</si>
  <si>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</si>
  <si>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</si>
  <si>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</si>
  <si>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</si>
  <si>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</si>
  <si>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</si>
  <si>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</si>
  <si>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</si>
  <si>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</si>
  <si>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</si>
  <si>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</si>
  <si>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</si>
  <si>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</si>
  <si>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</si>
  <si>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</si>
  <si>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</si>
  <si>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</si>
  <si>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</si>
  <si>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</si>
  <si>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</si>
  <si>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</si>
  <si>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</si>
  <si>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</si>
  <si>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</si>
  <si>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</si>
  <si>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</si>
  <si>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</si>
  <si>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</si>
  <si>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</si>
  <si>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</si>
  <si>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</si>
  <si>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</si>
  <si>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</si>
  <si>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</si>
  <si>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</si>
  <si>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</si>
  <si>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</si>
  <si>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</si>
  <si>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</si>
  <si>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</si>
  <si>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</si>
  <si>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</si>
  <si>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</si>
  <si>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</si>
  <si>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</si>
  <si>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</si>
  <si>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</si>
  <si>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</si>
  <si>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</si>
  <si>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</si>
  <si>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</si>
  <si>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</si>
  <si>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</si>
  <si>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</si>
  <si>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</si>
  <si>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</si>
  <si>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</si>
  <si>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</si>
  <si>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</si>
  <si>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</si>
  <si>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</si>
  <si>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</si>
  <si>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</si>
  <si>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</si>
  <si>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</si>
  <si>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</si>
  <si>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</si>
  <si>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</si>
  <si>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</si>
  <si>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</si>
  <si>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</si>
  <si>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</si>
  <si>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</si>
  <si>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</si>
  <si>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</si>
  <si>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</si>
  <si>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</si>
  <si>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</si>
  <si>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</si>
  <si>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</si>
  <si>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</si>
  <si>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</si>
  <si>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</si>
  <si>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</si>
  <si>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</si>
  <si>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</si>
  <si>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</si>
  <si>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</si>
  <si>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</si>
  <si>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</si>
  <si>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</si>
  <si>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</si>
  <si>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</si>
  <si>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</si>
  <si>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</si>
  <si>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</si>
  <si>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</si>
  <si>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</si>
  <si>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</si>
  <si>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</si>
  <si>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</si>
  <si>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</si>
  <si>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</si>
  <si>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</si>
  <si>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</si>
  <si>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</si>
  <si>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</si>
  <si>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</si>
  <si>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</si>
  <si>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</si>
  <si>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</si>
  <si>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</si>
  <si>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</si>
  <si>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</si>
  <si>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</si>
  <si>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</si>
  <si>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</si>
  <si>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</si>
  <si>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</si>
  <si>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</si>
  <si>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</si>
  <si>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</si>
  <si>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</si>
  <si>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</si>
  <si>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</si>
  <si>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</si>
  <si>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</si>
  <si>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</si>
  <si>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</si>
  <si>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</si>
  <si>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</si>
  <si>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</si>
  <si>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</si>
  <si>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</si>
  <si>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</si>
  <si>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</si>
  <si>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</si>
  <si>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</si>
  <si>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</si>
  <si>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</si>
  <si>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</si>
  <si>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</si>
  <si>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</si>
  <si>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</si>
  <si>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</si>
  <si>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</si>
  <si>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</si>
  <si>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</si>
  <si>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</si>
  <si>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</si>
  <si>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</si>
  <si>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</si>
  <si>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</si>
  <si>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</si>
  <si>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</si>
  <si>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</si>
  <si>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</si>
  <si>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</si>
  <si>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</si>
  <si>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</si>
  <si>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</si>
  <si>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</si>
  <si>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</si>
  <si>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</si>
  <si>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</si>
  <si>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</si>
  <si>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</si>
  <si>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</si>
  <si>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</si>
  <si>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</si>
  <si>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</si>
  <si>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</si>
  <si>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</si>
  <si>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</si>
  <si>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</si>
  <si>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</si>
  <si>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</si>
  <si>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</si>
  <si>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</si>
  <si>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</si>
  <si>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</si>
  <si>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</si>
  <si>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</si>
  <si>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</si>
  <si>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</si>
  <si>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</si>
  <si>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</si>
  <si>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</si>
  <si>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</si>
  <si>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</si>
  <si>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</si>
  <si>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</si>
  <si>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</si>
  <si>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</si>
  <si>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</si>
  <si>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</si>
  <si>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</si>
  <si>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</si>
  <si>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</si>
  <si>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</si>
  <si>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</si>
  <si>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</si>
  <si>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</si>
  <si>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</si>
  <si>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</si>
  <si>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</si>
  <si>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</si>
  <si>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</si>
  <si>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</si>
  <si>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</si>
  <si>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</si>
  <si>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</si>
  <si>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</si>
  <si>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</si>
  <si>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</si>
  <si>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</si>
  <si>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</si>
  <si>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</si>
  <si>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</si>
  <si>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</si>
  <si>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</si>
  <si>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</si>
  <si>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</si>
  <si>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</si>
  <si>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</si>
  <si>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</si>
  <si>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</si>
  <si>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</si>
  <si>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</si>
  <si>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</si>
  <si>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</si>
  <si>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</si>
  <si>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</si>
  <si>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</si>
  <si>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</si>
  <si>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</si>
  <si>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</si>
  <si>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</si>
  <si>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</si>
  <si>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</si>
  <si>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</si>
  <si>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</si>
  <si>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</si>
  <si>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</si>
  <si>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</si>
  <si>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</si>
  <si>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</si>
  <si>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</si>
  <si>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</si>
  <si>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</si>
  <si>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</si>
  <si>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</si>
  <si>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</si>
  <si>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</si>
  <si>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</si>
  <si>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</si>
  <si>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</si>
  <si>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</si>
  <si>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</si>
  <si>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</si>
  <si>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</si>
  <si>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</si>
  <si>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</si>
  <si>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</si>
  <si>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</si>
  <si>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</si>
  <si>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</si>
  <si>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</si>
  <si>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</si>
  <si>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</si>
  <si>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</si>
  <si>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</si>
  <si>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</si>
  <si>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</si>
  <si>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</si>
  <si>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</si>
  <si>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</si>
  <si>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</si>
  <si>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</si>
  <si>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</si>
  <si>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</si>
  <si>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</si>
  <si>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</si>
  <si>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</si>
  <si>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</si>
  <si>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</si>
  <si>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</si>
  <si>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</si>
  <si>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</si>
  <si>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</si>
  <si>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</si>
  <si>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</si>
  <si>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</si>
  <si>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</si>
  <si>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</si>
  <si>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</si>
  <si>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</si>
  <si>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</si>
  <si>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</si>
  <si>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</si>
  <si>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</si>
  <si>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</si>
  <si>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</si>
  <si>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</si>
  <si>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</si>
  <si>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</si>
  <si>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</si>
  <si>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</si>
  <si>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</si>
  <si>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</si>
  <si>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</si>
  <si>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</si>
  <si>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</si>
  <si>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</si>
  <si>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</si>
  <si>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</si>
  <si>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</si>
  <si>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</si>
  <si>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</si>
  <si>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</si>
  <si>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</si>
  <si>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</si>
  <si>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</si>
  <si>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</si>
  <si>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</si>
  <si>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</si>
  <si>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</si>
  <si>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</si>
  <si>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</si>
  <si>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</si>
  <si>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</si>
  <si>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</si>
  <si>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</si>
  <si>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</si>
  <si>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</si>
  <si>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</si>
  <si>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</si>
  <si>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</si>
  <si>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</si>
  <si>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</si>
  <si>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</si>
  <si>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</si>
  <si>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</si>
  <si>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</si>
  <si>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</si>
  <si>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</si>
  <si>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</si>
  <si>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</si>
  <si>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</si>
  <si>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</si>
  <si>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</si>
  <si>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</si>
  <si>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</si>
  <si>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</si>
  <si>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</si>
  <si>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</si>
  <si>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</si>
  <si>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</si>
  <si>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</si>
  <si>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</si>
  <si>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</si>
  <si>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</si>
  <si>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</si>
  <si>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</si>
  <si>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</si>
  <si>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</si>
  <si>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</si>
  <si>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</si>
  <si>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</si>
  <si>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</si>
  <si>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</si>
  <si>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</si>
  <si>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</si>
  <si>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</si>
  <si>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</si>
  <si>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</si>
  <si>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</si>
  <si>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</si>
  <si>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</si>
  <si>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</si>
  <si>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</si>
  <si>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</si>
  <si>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</si>
  <si>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</si>
  <si>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</si>
  <si>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</si>
  <si>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</si>
  <si>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</si>
  <si>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</si>
  <si>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</si>
  <si>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</si>
  <si>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</si>
  <si>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</si>
  <si>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</si>
  <si>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</si>
  <si>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</si>
  <si>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</si>
  <si>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</si>
  <si>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</si>
  <si>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</si>
  <si>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</si>
  <si>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</si>
  <si>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</si>
  <si>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</si>
  <si>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</si>
  <si>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</si>
  <si>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</si>
  <si>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</si>
  <si>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</si>
  <si>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</si>
  <si>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</si>
  <si>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</si>
  <si>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</si>
  <si>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</si>
  <si>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</si>
  <si>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</si>
  <si>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</si>
  <si>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</si>
  <si>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</si>
  <si>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</si>
  <si>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</si>
  <si>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</si>
  <si>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</si>
  <si>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</si>
  <si>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</si>
  <si>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</si>
  <si>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</si>
  <si>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</si>
  <si>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</si>
  <si>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</si>
  <si>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</si>
  <si>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</si>
  <si>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</si>
  <si>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</si>
  <si>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</si>
  <si>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</si>
  <si>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</si>
  <si>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</si>
  <si>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</si>
  <si>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</si>
  <si>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</si>
  <si>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</si>
  <si>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</si>
  <si>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</si>
  <si>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</si>
  <si>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</si>
  <si>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</si>
  <si>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</si>
  <si>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</si>
  <si>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</si>
  <si>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</si>
  <si>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</si>
  <si>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</si>
  <si>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</si>
  <si>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</si>
  <si>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</si>
  <si>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</si>
  <si>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</si>
  <si>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</si>
  <si>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</si>
  <si>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</si>
  <si>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</si>
  <si>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</si>
  <si>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</si>
  <si>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</si>
  <si>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</si>
  <si>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</si>
  <si>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</si>
  <si>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</si>
  <si>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</si>
  <si>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</si>
  <si>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</si>
  <si>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</si>
  <si>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</si>
  <si>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</si>
  <si>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</si>
  <si>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</si>
  <si>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</si>
  <si>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</si>
  <si>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</si>
  <si>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</si>
  <si>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</si>
  <si>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</si>
  <si>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</si>
  <si>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</si>
  <si>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</si>
  <si>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</si>
  <si>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</si>
  <si>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</si>
  <si>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</si>
  <si>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</si>
  <si>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</si>
  <si>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</si>
  <si>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</si>
  <si>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</si>
  <si>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</si>
  <si>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</si>
  <si>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</si>
  <si>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</si>
  <si>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</si>
  <si>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</si>
  <si>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</si>
  <si>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</si>
  <si>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</si>
  <si>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</si>
  <si>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</si>
  <si>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</si>
  <si>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</si>
  <si>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</si>
  <si>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</si>
  <si>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</si>
  <si>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</si>
  <si>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</si>
  <si>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</si>
  <si>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</si>
  <si>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</si>
  <si>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</si>
  <si>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</si>
  <si>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</si>
  <si>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</si>
  <si>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</si>
  <si>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</si>
  <si>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</si>
  <si>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</si>
  <si>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</si>
  <si>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</si>
  <si>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</si>
  <si>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</si>
  <si>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</si>
  <si>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</si>
  <si>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</si>
  <si>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</si>
  <si>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</si>
  <si>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</si>
  <si>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</si>
  <si>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</si>
  <si>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</si>
  <si>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</si>
  <si>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</si>
  <si>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</si>
  <si>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</si>
  <si>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</si>
  <si>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</si>
  <si>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</si>
  <si>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</si>
  <si>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</si>
  <si>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</si>
  <si>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</si>
  <si>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</si>
  <si>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</si>
  <si>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</si>
  <si>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</si>
  <si>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</si>
  <si>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</si>
  <si>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</si>
  <si>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</si>
  <si>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</si>
  <si>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</si>
  <si>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</si>
  <si>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</si>
  <si>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</si>
  <si>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</si>
  <si>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</si>
  <si>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</si>
  <si>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</si>
  <si>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</si>
  <si>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</si>
  <si>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</si>
  <si>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</si>
  <si>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</si>
  <si>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</si>
  <si>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</si>
  <si>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</si>
  <si>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</si>
  <si>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</si>
  <si>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</si>
  <si>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</si>
  <si>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</si>
  <si>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</si>
  <si>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</si>
  <si>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</si>
  <si>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</si>
  <si>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</si>
  <si>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</si>
  <si>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</si>
  <si>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</si>
  <si>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</si>
  <si>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</si>
  <si>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</si>
  <si>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</si>
  <si>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</si>
  <si>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</si>
  <si>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</si>
  <si>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</si>
  <si>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</si>
  <si>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</si>
  <si>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</si>
  <si>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</si>
  <si>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</si>
  <si>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</si>
  <si>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</si>
  <si>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</si>
  <si>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</si>
  <si>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</si>
  <si>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</si>
  <si>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</si>
  <si>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</si>
  <si>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</si>
  <si>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</si>
  <si>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</si>
  <si>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</si>
  <si>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</si>
  <si>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</si>
  <si>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</si>
  <si>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</si>
  <si>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</si>
  <si>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</si>
  <si>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</si>
  <si>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</si>
  <si>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</si>
  <si>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</si>
  <si>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</si>
  <si>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</si>
  <si>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</si>
  <si>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</si>
  <si>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</si>
  <si>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</si>
  <si>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</si>
  <si>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</si>
  <si>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</si>
  <si>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</si>
  <si>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</si>
  <si>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</si>
  <si>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</si>
  <si>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</si>
  <si>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</si>
  <si>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</si>
  <si>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</si>
  <si>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</si>
  <si>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</si>
  <si>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</si>
  <si>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</si>
  <si>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</si>
  <si>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</si>
  <si>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</si>
  <si>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</si>
  <si>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</si>
  <si>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</si>
  <si>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</si>
  <si>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</si>
  <si>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</si>
  <si>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</si>
  <si>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</si>
  <si>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</si>
  <si>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</si>
  <si>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</si>
  <si>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</si>
  <si>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</si>
  <si>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</si>
  <si>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</si>
  <si>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</si>
  <si>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</si>
  <si>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</si>
  <si>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</si>
  <si>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</si>
  <si>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</si>
  <si>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</si>
  <si>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</si>
  <si>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</si>
  <si>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</si>
  <si>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</si>
  <si>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</si>
  <si>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</si>
  <si>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</si>
  <si>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</si>
  <si>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</si>
  <si>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</si>
  <si>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</si>
  <si>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</si>
  <si>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</si>
  <si>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</si>
  <si>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</si>
  <si>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</si>
  <si>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</si>
  <si>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</si>
  <si>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</si>
  <si>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</si>
  <si>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</si>
  <si>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</si>
  <si>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</si>
  <si>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</si>
  <si>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</si>
  <si>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</si>
  <si>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</si>
  <si>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</si>
  <si>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</si>
  <si>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</si>
  <si>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</si>
  <si>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</si>
  <si>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</si>
  <si>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</si>
  <si>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</si>
  <si>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</si>
  <si>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</si>
  <si>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</si>
  <si>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</si>
  <si>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</si>
  <si>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</si>
  <si>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</si>
  <si>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</si>
  <si>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</si>
  <si>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</si>
  <si>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</si>
  <si>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</si>
  <si>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</si>
  <si>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</si>
  <si>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</si>
  <si>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</si>
  <si>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</si>
  <si>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</si>
  <si>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</si>
  <si>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</si>
  <si>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</si>
  <si>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</si>
  <si>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</si>
  <si>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</si>
  <si>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</si>
  <si>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</si>
  <si>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</si>
  <si>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</si>
  <si>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</si>
  <si>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</si>
  <si>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</si>
  <si>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</si>
  <si>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</si>
  <si>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</si>
  <si>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</si>
  <si>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</si>
  <si>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</si>
  <si>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</si>
  <si>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</si>
  <si>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</si>
  <si>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</si>
  <si>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</si>
  <si>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</si>
  <si>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</si>
  <si>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</si>
  <si>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</si>
  <si>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</si>
  <si>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</si>
  <si>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</si>
  <si>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</si>
  <si>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</si>
  <si>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</si>
  <si>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</si>
  <si>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</si>
  <si>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</si>
  <si>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</si>
  <si>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</si>
  <si>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</si>
  <si>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</si>
  <si>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</si>
  <si>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</si>
  <si>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</si>
  <si>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</si>
  <si>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</si>
  <si>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</si>
  <si>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</si>
  <si>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</si>
  <si>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</si>
  <si>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</si>
  <si>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</si>
  <si>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</si>
  <si>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</si>
  <si>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</si>
  <si>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</si>
  <si>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</si>
  <si>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</si>
  <si>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</si>
  <si>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</si>
  <si>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</si>
  <si>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</si>
  <si>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</si>
  <si>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</si>
  <si>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</si>
  <si>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</si>
  <si>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</si>
  <si>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</si>
  <si>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</si>
  <si>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</si>
  <si>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</si>
  <si>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</si>
  <si>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</si>
  <si>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</si>
  <si>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</si>
  <si>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</si>
  <si>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</si>
  <si>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</si>
  <si>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</si>
  <si>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</si>
  <si>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</si>
  <si>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</si>
  <si>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</si>
  <si>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</si>
  <si>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</si>
  <si>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</si>
  <si>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</si>
  <si>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</si>
  <si>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</si>
  <si>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</si>
  <si>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</si>
  <si>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</si>
  <si>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</si>
  <si>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</si>
  <si>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</si>
  <si>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</si>
  <si>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</si>
  <si>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</si>
  <si>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</si>
  <si>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</si>
  <si>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</si>
  <si>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</si>
  <si>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</si>
  <si>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</si>
  <si>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</si>
  <si>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</si>
  <si>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</si>
  <si>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</si>
  <si>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</si>
  <si>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</si>
  <si>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</si>
  <si>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</si>
  <si>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</si>
  <si>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</si>
  <si>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</si>
  <si>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</si>
  <si>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</si>
  <si>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</si>
  <si>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</si>
  <si>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</si>
  <si>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</si>
  <si>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</si>
  <si>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</si>
  <si>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</si>
  <si>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</si>
  <si>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</si>
  <si>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</si>
  <si>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</si>
  <si>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</si>
  <si>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</si>
  <si>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</si>
  <si>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</si>
  <si>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</si>
  <si>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</si>
  <si>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</si>
  <si>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</si>
  <si>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</si>
  <si>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</si>
  <si>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</si>
  <si>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</si>
  <si>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</si>
  <si>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</si>
  <si>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</si>
  <si>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</si>
  <si>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</si>
  <si>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</si>
  <si>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</si>
  <si>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</si>
  <si>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</si>
  <si>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</si>
  <si>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</si>
  <si>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</si>
  <si>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</si>
  <si>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</si>
  <si>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</si>
  <si>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</si>
  <si>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</si>
  <si>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</si>
  <si>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</si>
  <si>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</si>
  <si>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</si>
  <si>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</si>
  <si>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</si>
  <si>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</si>
  <si>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</si>
  <si>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</si>
  <si>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</si>
  <si>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</si>
  <si>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</si>
  <si>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</si>
  <si>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</si>
  <si>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</si>
  <si>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</si>
  <si>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</si>
  <si>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</si>
  <si>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</si>
  <si>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</si>
  <si>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</si>
  <si>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</si>
  <si>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</si>
  <si>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</si>
  <si>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</si>
  <si>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</si>
  <si>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</si>
  <si>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</si>
  <si>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</si>
  <si>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</si>
  <si>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</si>
  <si>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</si>
  <si>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</si>
  <si>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</si>
  <si>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</si>
  <si>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</si>
  <si>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</si>
  <si>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</si>
  <si>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</si>
  <si>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</si>
  <si>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</si>
  <si>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</si>
  <si>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</si>
  <si>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</si>
  <si>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</si>
  <si>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</si>
  <si>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</si>
  <si>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</si>
  <si>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</si>
  <si>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</si>
  <si>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</si>
  <si>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</si>
  <si>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</si>
  <si>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</si>
  <si>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</si>
  <si>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</si>
  <si>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</si>
  <si>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</si>
  <si>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</si>
  <si>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</si>
  <si>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</si>
  <si>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</si>
  <si>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</si>
  <si>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</si>
  <si>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</si>
  <si>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</si>
  <si>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</si>
  <si>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</si>
  <si>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</si>
  <si>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</si>
  <si>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</si>
  <si>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</si>
  <si>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</si>
  <si>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</si>
  <si>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</si>
  <si>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</si>
  <si>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</si>
  <si>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</si>
  <si>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</si>
  <si>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</si>
  <si>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</si>
  <si>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</si>
  <si>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</si>
  <si>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Grad Korčula</t>
  </si>
  <si>
    <t>2024-12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</si>
</sst>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
    <numFmt numFmtId="166" formatCode="000"/>
    <numFmt numFmtId="167" formatCode="#,##0.0"/>
    <numFmt numFmtId="177" formatCode="#,##0.00"/>
  </numFmts>
  <fonts count="60">
    <font>
      <sz val="10"/>
      <color rgb="FF000000"/>
      <name val="Arial"/>
      <family val="2"/>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9"/>
      <name val="Arial"/>
      <family val="2"/>
    </font>
    <font>
      <b/>
      <sz val="12"/>
      <color rgb="FF0C0C0C"/>
      <name val="Arial"/>
      <family val="2"/>
    </font>
    <font>
      <sz val="12"/>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val="single"/>
      <sz val="10"/>
      <color indexed="12"/>
      <name val="Arial"/>
      <family val="2"/>
    </font>
    <font>
      <sz val="12"/>
      <color theme="1"/>
      <name val="Arial"/>
      <family val="2"/>
    </font>
    <font>
      <u val="single"/>
      <sz val="10"/>
      <color theme="10"/>
      <name val="Arial"/>
      <family val="2"/>
    </font>
    <font>
      <b/>
      <sz val="9"/>
      <color indexed="18"/>
      <name val="Arial"/>
      <family val="2"/>
    </font>
    <font>
      <b/>
      <sz val="9"/>
      <color rgb="FF000080"/>
      <name val="Arial"/>
      <family val="2"/>
    </font>
    <font>
      <b/>
      <sz val="9"/>
      <color theme="1" tint="0.0499899983406067"/>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rgb="FFDBE5F1"/>
        <bgColor indexed="64"/>
      </patternFill>
    </fill>
    <fill>
      <patternFill patternType="solid">
        <fgColor rgb="FFFFFFCC"/>
        <bgColor indexed="64"/>
      </patternFill>
    </fill>
    <fill>
      <patternFill patternType="solid">
        <fgColor theme="0"/>
        <bgColor indexed="64"/>
      </patternFill>
    </fill>
    <fill>
      <patternFill patternType="solid">
        <fgColor theme="0"/>
        <bgColor indexed="64"/>
      </patternFill>
    </fill>
    <fill>
      <patternFill patternType="solid">
        <fgColor theme="5" tint="0.799979984760284"/>
        <bgColor indexed="64"/>
      </patternFill>
    </fill>
    <fill>
      <patternFill patternType="solid">
        <fgColor indexed="26"/>
        <bgColor indexed="64"/>
      </patternFill>
    </fill>
  </fills>
  <borders count="91">
    <border>
      <left/>
      <right/>
      <top/>
      <bottom/>
      <diagonal/>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border>
    <border>
      <left/>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ttom/>
    </border>
    <border>
      <left/>
      <right/>
      <top style="hair">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80"/>
      </left>
      <right style="thin">
        <color rgb="FF000080"/>
      </right>
      <top style="thin">
        <color rgb="FF000000"/>
      </top>
      <bottom style="hair">
        <color rgb="FF000000"/>
      </bottom>
    </border>
    <border>
      <left style="thin">
        <color rgb="FF000080"/>
      </left>
      <right style="thin">
        <color rgb="FF000080"/>
      </right>
      <top style="hair">
        <color rgb="FF000000"/>
      </top>
      <bottom style="hair">
        <color rgb="FF000000"/>
      </bottom>
    </border>
    <border>
      <left style="thin">
        <color rgb="FF000080"/>
      </left>
      <right style="thin">
        <color rgb="FF000080"/>
      </right>
      <top style="hair">
        <color rgb="FF000000"/>
      </top>
      <bottom style="thin">
        <color rgb="FF000000"/>
      </bottom>
    </border>
    <border>
      <left style="thin">
        <color rgb="FF000080"/>
      </left>
      <right style="thin">
        <color rgb="FF000000"/>
      </right>
      <top style="thin">
        <color rgb="FFC0C0C0"/>
      </top>
      <bottom style="thin">
        <color rgb="FFC0C0C0"/>
      </bottom>
    </border>
    <border>
      <left style="thin">
        <color indexed="8"/>
      </left>
      <right style="thin">
        <color indexed="8"/>
      </right>
      <top style="thin">
        <color indexed="8"/>
      </top>
      <bottom style="thin">
        <color indexed="8"/>
      </bottom>
    </border>
    <border>
      <left/>
      <right style="thin">
        <color rgb="FF000080"/>
      </right>
      <top style="thin">
        <color rgb="FFC0C0C0"/>
      </top>
      <bottom style="thin">
        <color rgb="FFC0C0C0"/>
      </bottom>
    </border>
    <border>
      <left style="thin">
        <color rgb="FF000080"/>
      </left>
      <right style="thin">
        <color rgb="FF000080"/>
      </right>
      <top style="thin">
        <color rgb="FFC0C0C0"/>
      </top>
      <bottom style="thin">
        <color rgb="FFC0C0C0"/>
      </bottom>
    </border>
    <border>
      <left style="thin">
        <color rgb="FF000000"/>
      </left>
      <right style="thin">
        <color rgb="FF000080"/>
      </right>
      <top style="thin">
        <color rgb="FFC0C0C0"/>
      </top>
      <bottom style="thin">
        <color rgb="FFC0C0C0"/>
      </bottom>
    </border>
    <border>
      <left style="thin">
        <color rgb="FF000000"/>
      </left>
      <right style="thin">
        <color rgb="FF000080"/>
      </right>
      <top style="thin">
        <color rgb="FFC0C0C0"/>
      </top>
      <bottom style="thin">
        <color rgb="FF000000"/>
      </bottom>
    </border>
    <border>
      <left/>
      <right style="thin">
        <color rgb="FF000080"/>
      </right>
      <top style="thin">
        <color rgb="FFC0C0C0"/>
      </top>
      <bottom style="thin">
        <color rgb="FF000000"/>
      </bottom>
    </border>
    <border>
      <left style="thin">
        <color rgb="FF000080"/>
      </left>
      <right style="thin">
        <color rgb="FF000000"/>
      </right>
      <top style="thin">
        <color rgb="FFC0C0C0"/>
      </top>
      <bottom style="thin">
        <color rgb="FF000000"/>
      </bottom>
    </border>
    <border>
      <left style="thin">
        <color rgb="FF000080"/>
      </left>
      <right style="thin">
        <color rgb="FF000080"/>
      </right>
      <top style="thin">
        <color rgb="FF000000"/>
      </top>
      <bottom style="thin">
        <color rgb="FFC0C0C0"/>
      </bottom>
    </border>
    <border>
      <left style="thin">
        <color rgb="FF000080"/>
      </left>
      <right style="thin">
        <color rgb="FF000000"/>
      </right>
      <top style="thin">
        <color rgb="FF000000"/>
      </top>
      <bottom style="thin">
        <color rgb="FFC0C0C0"/>
      </bottom>
    </border>
    <border>
      <left style="thin">
        <color rgb="FF000080"/>
      </left>
      <right style="thin">
        <color rgb="FF000080"/>
      </right>
      <top style="thin">
        <color rgb="FFC0C0C0"/>
      </top>
      <bottom style="thin">
        <color rgb="FF000000"/>
      </bottom>
    </border>
    <border>
      <left style="thin">
        <color rgb="FF000080"/>
      </left>
      <right style="thin">
        <color rgb="FF000000"/>
      </right>
      <top style="thin">
        <color rgb="FF000000"/>
      </top>
      <bottom style="thin">
        <color rgb="FF000000"/>
      </bottom>
    </border>
    <border>
      <left/>
      <right/>
      <top style="thin">
        <color rgb="FF000000"/>
      </top>
      <bottom style="thin">
        <color rgb="FF000000"/>
      </bottom>
    </border>
    <border>
      <left style="thin">
        <color rgb="FF000000"/>
      </left>
      <right style="thin">
        <color rgb="FF000080"/>
      </right>
      <top style="thin">
        <color rgb="FF000000"/>
      </top>
      <bottom style="thin">
        <color rgb="FFC0C0C0"/>
      </bottom>
    </border>
    <border>
      <left/>
      <right style="thin">
        <color rgb="FF000080"/>
      </right>
      <top style="thin">
        <color rgb="FF000000"/>
      </top>
      <bottom style="thin">
        <color rgb="FFC0C0C0"/>
      </bottom>
    </border>
    <border>
      <left style="thin">
        <color rgb="FFC0C0C0"/>
      </left>
      <right style="thin">
        <color rgb="FF000000"/>
      </right>
      <top style="thin">
        <color rgb="FFC0C0C0"/>
      </top>
      <bottom style="thin">
        <color rgb="FFC0C0C0"/>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C0C0C0"/>
      </top>
      <bottom style="thin">
        <color rgb="FFC0C0C0"/>
      </bottom>
    </border>
    <border>
      <left style="thin">
        <color rgb="FFC0C0C0"/>
      </left>
      <right style="thin">
        <color rgb="FFC0C0C0"/>
      </right>
      <top style="thin">
        <color rgb="FFC0C0C0"/>
      </top>
      <bottom style="thin">
        <color rgb="FFC0C0C0"/>
      </bottom>
    </border>
    <border>
      <left style="thin">
        <color rgb="FF000000"/>
      </left>
      <right style="hair">
        <color rgb="FF000000"/>
      </right>
      <top style="thin">
        <color rgb="FF000000"/>
      </top>
      <bottom style="thin">
        <color rgb="FF000000"/>
      </bottom>
    </border>
    <border>
      <left style="thin">
        <color rgb="FF000000"/>
      </left>
      <right/>
      <top style="thin">
        <color rgb="FF000000"/>
      </top>
      <bottom style="thin">
        <color rgb="FF000000"/>
      </bottom>
    </border>
    <border>
      <left style="hair">
        <color rgb="FF000000"/>
      </left>
      <right style="thin">
        <color rgb="FF000000"/>
      </right>
      <top style="thin">
        <color rgb="FF000000"/>
      </top>
      <bottom style="thin">
        <color rgb="FF000000"/>
      </bottom>
    </border>
    <border>
      <left style="thin">
        <color rgb="FF000000"/>
      </left>
      <right style="thin">
        <color rgb="FFC0C0C0"/>
      </right>
      <top style="thin">
        <color rgb="FFC0C0C0"/>
      </top>
      <bottom style="thin">
        <color rgb="FF000000"/>
      </bottom>
    </border>
    <border>
      <left style="thin">
        <color rgb="FFC0C0C0"/>
      </left>
      <right style="thin">
        <color rgb="FFC0C0C0"/>
      </right>
      <top style="thin">
        <color rgb="FFC0C0C0"/>
      </top>
      <bottom style="thin">
        <color rgb="FF000000"/>
      </bottom>
    </border>
    <border>
      <left style="thin">
        <color rgb="FFC0C0C0"/>
      </left>
      <right style="thin">
        <color rgb="FF000000"/>
      </right>
      <top style="thin">
        <color rgb="FFC0C0C0"/>
      </top>
      <bottom style="thin">
        <color rgb="FF000000"/>
      </bottom>
    </border>
    <border>
      <left style="thin">
        <color rgb="FF000080"/>
      </left>
      <right/>
      <top style="thin">
        <color rgb="FF000000"/>
      </top>
      <bottom style="hair">
        <color rgb="FF000000"/>
      </bottom>
    </border>
    <border>
      <left style="thin">
        <color rgb="FF000080"/>
      </left>
      <right/>
      <top style="hair">
        <color rgb="FF000000"/>
      </top>
      <bottom style="hair">
        <color rgb="FF000000"/>
      </bottom>
    </border>
    <border>
      <left style="thin">
        <color rgb="FF000080"/>
      </left>
      <right/>
      <top style="hair">
        <color rgb="FF000000"/>
      </top>
      <bottom style="thin">
        <color rgb="FF000000"/>
      </bottom>
    </border>
    <border>
      <left style="thin">
        <color rgb="FF000000"/>
      </left>
      <right style="thin">
        <color rgb="FF000080"/>
      </right>
      <top style="thin">
        <color rgb="FF000000"/>
      </top>
      <bottom style="thin">
        <color rgb="FF000000"/>
      </bottom>
    </border>
    <border>
      <left style="thin">
        <color rgb="FF000080"/>
      </left>
      <right style="thin">
        <color rgb="FF000080"/>
      </right>
      <top style="thin">
        <color rgb="FF000000"/>
      </top>
      <bottom style="thin">
        <color rgb="FF000000"/>
      </bottom>
    </border>
    <border>
      <left/>
      <right style="thin">
        <color rgb="FF000080"/>
      </right>
      <top style="thin">
        <color rgb="FF000000"/>
      </top>
      <bottom style="thin">
        <color rgb="FF000000"/>
      </bottom>
    </border>
    <border>
      <left style="thin">
        <color rgb="FF000080"/>
      </left>
      <right style="thin">
        <color rgb="FF000000"/>
      </right>
      <top/>
      <bottom style="thin">
        <color rgb="FF000000"/>
      </bottom>
    </border>
    <border>
      <left style="thin">
        <color rgb="FF000080"/>
      </left>
      <right style="thin">
        <color rgb="FF000080"/>
      </right>
      <top style="thin">
        <color rgb="FFC0C0C0"/>
      </top>
      <bottom style="thin">
        <color auto="1"/>
      </bottom>
    </border>
    <border>
      <left style="thin">
        <color rgb="FF000080"/>
      </left>
      <right style="thin">
        <color rgb="FF000080"/>
      </right>
      <top style="thin">
        <color rgb="FFC0C0C0"/>
      </top>
      <bottom/>
    </border>
    <border>
      <left style="thin">
        <color auto="1"/>
      </left>
      <right style="thin">
        <color rgb="FF000080"/>
      </right>
      <top style="thin">
        <color auto="1"/>
      </top>
      <bottom style="thin">
        <color rgb="FFC0C0C0"/>
      </bottom>
    </border>
    <border>
      <left style="thin">
        <color rgb="FF000080"/>
      </left>
      <right style="thin">
        <color auto="1"/>
      </right>
      <top style="thin">
        <color auto="1"/>
      </top>
      <bottom style="thin">
        <color rgb="FFC0C0C0"/>
      </bottom>
    </border>
    <border>
      <left style="thin">
        <color auto="1"/>
      </left>
      <right style="thin">
        <color rgb="FF000080"/>
      </right>
      <top style="thin">
        <color rgb="FFC0C0C0"/>
      </top>
      <bottom style="thin">
        <color rgb="FFC0C0C0"/>
      </bottom>
    </border>
    <border>
      <left style="thin">
        <color rgb="FF000080"/>
      </left>
      <right style="thin">
        <color auto="1"/>
      </right>
      <top style="thin">
        <color rgb="FFC0C0C0"/>
      </top>
      <bottom style="thin">
        <color rgb="FFC0C0C0"/>
      </bottom>
    </border>
    <border>
      <left style="thin">
        <color auto="1"/>
      </left>
      <right style="thin">
        <color rgb="FF000080"/>
      </right>
      <top style="thin">
        <color rgb="FFC0C0C0"/>
      </top>
      <bottom/>
    </border>
    <border>
      <left style="thin">
        <color rgb="FF000080"/>
      </left>
      <right style="thin">
        <color auto="1"/>
      </right>
      <top style="thin">
        <color rgb="FFC0C0C0"/>
      </top>
      <bottom/>
    </border>
    <border>
      <left style="thin">
        <color auto="1"/>
      </left>
      <right style="thin">
        <color rgb="FF000080"/>
      </right>
      <top style="thin">
        <color rgb="FFC0C0C0"/>
      </top>
      <bottom style="thin">
        <color auto="1"/>
      </bottom>
    </border>
    <border>
      <left style="thin">
        <color rgb="FF000080"/>
      </left>
      <right style="thin">
        <color auto="1"/>
      </right>
      <top style="thin">
        <color rgb="FFC0C0C0"/>
      </top>
      <bottom style="thin">
        <color auto="1"/>
      </bottom>
    </border>
    <border>
      <left style="thin">
        <color auto="1"/>
      </left>
      <right style="thin">
        <color rgb="FF000080"/>
      </right>
      <top/>
      <bottom style="thin">
        <color rgb="FFC0C0C0"/>
      </bottom>
    </border>
    <border>
      <left style="thin">
        <color rgb="FF000080"/>
      </left>
      <right style="thin">
        <color auto="1"/>
      </right>
      <top/>
      <bottom style="thin">
        <color rgb="FFC0C0C0"/>
      </bottom>
    </border>
    <border>
      <left style="thin">
        <color rgb="FF000000"/>
      </left>
      <right/>
      <top style="thin">
        <color rgb="FF000000"/>
      </top>
      <bottom style="thin">
        <color rgb="FFC0C0C0"/>
      </bottom>
    </border>
    <border>
      <left style="thin">
        <color rgb="FF000000"/>
      </left>
      <right style="thin">
        <color rgb="FF000080"/>
      </right>
      <top/>
      <bottom style="thin">
        <color rgb="FFC0C0C0"/>
      </bottom>
    </border>
    <border>
      <left style="thin">
        <color rgb="FF000080"/>
      </left>
      <right style="thin">
        <color rgb="FF000080"/>
      </right>
      <top/>
      <bottom style="thin">
        <color rgb="FFC0C0C0"/>
      </bottom>
    </border>
    <border>
      <left style="thin">
        <color rgb="FF000080"/>
      </left>
      <right style="thin">
        <color rgb="FF000000"/>
      </right>
      <top/>
      <bottom style="thin">
        <color rgb="FFC0C0C0"/>
      </bottom>
    </border>
    <border>
      <left/>
      <right/>
      <top/>
      <bottom style="thin">
        <color auto="1"/>
      </bottom>
    </border>
    <border>
      <left/>
      <right style="thin">
        <color rgb="FF000080"/>
      </right>
      <top style="thin">
        <color rgb="FF000000"/>
      </top>
      <bottom/>
    </border>
    <border>
      <left style="thin">
        <color indexed="8"/>
      </left>
      <right style="thin">
        <color indexed="18"/>
      </right>
      <top style="thin">
        <color indexed="8"/>
      </top>
      <bottom/>
    </border>
    <border>
      <left style="thin">
        <color indexed="18"/>
      </left>
      <right style="thin">
        <color indexed="18"/>
      </right>
      <top style="thin">
        <color indexed="8"/>
      </top>
      <bottom/>
    </border>
    <border>
      <left style="thin">
        <color indexed="18"/>
      </left>
      <right style="thin">
        <color indexed="8"/>
      </right>
      <top style="thin">
        <color indexed="8"/>
      </top>
      <bottom/>
    </border>
    <border>
      <left style="thin">
        <color rgb="FF000000"/>
      </left>
      <right style="thin">
        <color rgb="FF000080"/>
      </right>
      <top style="thin">
        <color rgb="FF000000"/>
      </top>
      <bottom/>
    </border>
    <border>
      <left style="thin">
        <color rgb="FF000080"/>
      </left>
      <right style="thin">
        <color rgb="FF000080"/>
      </right>
      <top style="thin">
        <color rgb="FF000000"/>
      </top>
      <bottom/>
    </border>
    <border>
      <left style="thin">
        <color rgb="FF000000"/>
      </left>
      <right/>
      <top style="thin">
        <color rgb="FFC0C0C0"/>
      </top>
      <bottom style="thin">
        <color rgb="FFC0C0C0"/>
      </bottom>
    </border>
    <border>
      <left style="thin">
        <color auto="1"/>
      </left>
      <right style="thin">
        <color auto="1"/>
      </right>
      <top style="thin">
        <color auto="1"/>
      </top>
      <bottom style="thin">
        <color auto="1"/>
      </bottom>
    </border>
    <border>
      <left/>
      <right style="thin">
        <color rgb="FF000080"/>
      </right>
      <top style="hair">
        <color rgb="FF000000"/>
      </top>
      <bottom style="hair">
        <color rgb="FF000000"/>
      </bottom>
    </border>
    <border>
      <left/>
      <right/>
      <top style="hair">
        <color rgb="FF000000"/>
      </top>
      <bottom style="thin">
        <color rgb="FF000000"/>
      </bottom>
    </border>
    <border>
      <left/>
      <right style="thin">
        <color rgb="FF000080"/>
      </right>
      <top style="hair">
        <color rgb="FF000000"/>
      </top>
      <bottom style="thin">
        <color rgb="FF000000"/>
      </bottom>
    </border>
    <border>
      <left/>
      <right/>
      <top style="thin">
        <color rgb="FF000000"/>
      </top>
      <bottom style="hair">
        <color rgb="FF000000"/>
      </bottom>
    </border>
    <border>
      <left/>
      <right style="thin">
        <color rgb="FF000080"/>
      </right>
      <top style="thin">
        <color rgb="FF000000"/>
      </top>
      <bottom style="hair">
        <color rgb="FF000000"/>
      </bottom>
    </border>
    <border>
      <left style="thin">
        <color rgb="FF000080"/>
      </left>
      <right/>
      <top style="thin">
        <color rgb="FF000000"/>
      </top>
      <bottom style="thin">
        <color rgb="FF000000"/>
      </bottom>
    </border>
    <border>
      <left style="thin">
        <color rgb="FF000000"/>
      </left>
      <right style="thin">
        <color rgb="FF000080"/>
      </right>
      <top/>
      <bottom/>
    </border>
    <border>
      <left style="thin">
        <color rgb="FF000000"/>
      </left>
      <right style="thin">
        <color rgb="FF000080"/>
      </right>
      <top/>
      <bottom style="thin">
        <color rgb="FF000000"/>
      </bottom>
    </border>
    <border>
      <left style="thin">
        <color rgb="FF000000"/>
      </left>
      <right/>
      <top style="hair">
        <color rgb="FF000000"/>
      </top>
      <bottom style="hair">
        <color rgb="FF000000"/>
      </bottom>
    </border>
    <border>
      <left/>
      <right style="thin">
        <color rgb="FF000000"/>
      </right>
      <top style="hair">
        <color rgb="FF000000"/>
      </top>
      <bottom style="hair">
        <color rgb="FF000000"/>
      </bottom>
    </border>
    <border>
      <left/>
      <right/>
      <top style="thin">
        <color rgb="FFC0C0C0"/>
      </top>
      <bottom style="thin">
        <color rgb="FFC0C0C0"/>
      </bottom>
    </border>
    <border>
      <left/>
      <right style="thin">
        <color rgb="FF000000"/>
      </right>
      <top style="thin">
        <color rgb="FFC0C0C0"/>
      </top>
      <bottom style="thin">
        <color rgb="FFC0C0C0"/>
      </bottom>
    </border>
    <border>
      <left style="thin">
        <color rgb="FF000000"/>
      </left>
      <right/>
      <top/>
      <bottom style="thin">
        <color rgb="FFC0C0C0"/>
      </bottom>
    </border>
    <border>
      <left/>
      <right/>
      <top/>
      <bottom style="thin">
        <color rgb="FFC0C0C0"/>
      </bottom>
    </border>
    <border>
      <left/>
      <right style="thin">
        <color rgb="FF000000"/>
      </right>
      <top/>
      <bottom style="thin">
        <color rgb="FFC0C0C0"/>
      </bottom>
    </border>
    <border>
      <left/>
      <right style="thin">
        <color rgb="FF000000"/>
      </right>
      <top style="thin">
        <color rgb="FF000000"/>
      </top>
      <bottom style="thin">
        <color rgb="FF000000"/>
      </bottom>
    </border>
    <border>
      <left style="thin">
        <color indexed="8"/>
      </left>
      <right/>
      <top style="thin">
        <color rgb="FF000000"/>
      </top>
      <bottom style="thin">
        <color rgb="FF000000"/>
      </bottom>
    </border>
  </borders>
  <cellStyleXfs count="2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64" fontId="0" fillId="0" borderId="0">
      <alignment/>
      <protection/>
    </xf>
    <xf numFmtId="41" fontId="1" fillId="0" borderId="0" applyFont="0" applyFill="0" applyBorder="0" applyAlignment="0" applyProtection="0"/>
    <xf numFmtId="0" fontId="42" fillId="0" borderId="0">
      <alignment vertical="top"/>
      <protection locked="0"/>
    </xf>
    <xf numFmtId="0" fontId="44" fillId="0" borderId="0">
      <alignment/>
      <protection/>
    </xf>
    <xf numFmtId="0" fontId="8" fillId="0" borderId="0">
      <alignment/>
      <protection/>
    </xf>
    <xf numFmtId="0" fontId="0" fillId="0" borderId="0">
      <alignment/>
      <protection/>
    </xf>
    <xf numFmtId="0" fontId="41" fillId="0" borderId="0">
      <alignment/>
      <protection/>
    </xf>
    <xf numFmtId="0" fontId="8" fillId="0" borderId="0">
      <alignment/>
      <protection/>
    </xf>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4" borderId="2" xfId="0" applyFont="1" applyFill="1" applyBorder="1" applyAlignment="1">
      <alignment horizontal="center" vertical="center" wrapText="1"/>
    </xf>
    <xf numFmtId="0" fontId="3" fillId="4" borderId="9" xfId="0" applyFont="1" applyFill="1" applyBorder="1" applyAlignment="1">
      <alignment horizontal="center" vertical="center"/>
    </xf>
    <xf numFmtId="0" fontId="15" fillId="4" borderId="10" xfId="0" applyFont="1" applyFill="1" applyBorder="1" applyAlignment="1">
      <alignment horizontal="center" vertical="center" wrapText="1"/>
    </xf>
    <xf numFmtId="0" fontId="3" fillId="4" borderId="11"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4" borderId="0" xfId="0" applyFont="1" applyFill="1" applyBorder="1" applyAlignment="1">
      <alignment horizontal="center" vertical="center" wrapText="1"/>
    </xf>
    <xf numFmtId="0" fontId="3" fillId="4" borderId="12" xfId="0" applyFont="1" applyFill="1" applyBorder="1" applyAlignment="1">
      <alignment horizontal="center" vertical="center"/>
    </xf>
    <xf numFmtId="0" fontId="15" fillId="4" borderId="7" xfId="0" applyFont="1" applyFill="1" applyBorder="1" applyAlignment="1">
      <alignment horizontal="center" vertical="center" wrapText="1"/>
    </xf>
    <xf numFmtId="0" fontId="3" fillId="4" borderId="13" xfId="0" applyFont="1" applyFill="1" applyBorder="1" applyAlignment="1">
      <alignment horizontal="center" vertical="center"/>
    </xf>
    <xf numFmtId="166" fontId="5" fillId="0" borderId="14" xfId="0" applyNumberFormat="1" applyFont="1" applyBorder="1" applyAlignment="1">
      <alignment horizontal="center" vertical="center"/>
    </xf>
    <xf numFmtId="166" fontId="5" fillId="0" borderId="15" xfId="0" applyNumberFormat="1" applyFont="1" applyBorder="1" applyAlignment="1">
      <alignment horizontal="center" vertical="center"/>
    </xf>
    <xf numFmtId="166" fontId="5" fillId="0" borderId="16"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17" xfId="0" applyNumberFormat="1" applyFont="1" applyBorder="1" applyAlignment="1">
      <alignment vertical="center" wrapText="1"/>
    </xf>
    <xf numFmtId="0" fontId="20" fillId="0" borderId="0" xfId="0" applyFont="1" applyAlignment="1">
      <alignment vertical="center"/>
    </xf>
    <xf numFmtId="1" fontId="1" fillId="5" borderId="4" xfId="0" applyNumberFormat="1" applyFont="1" applyFill="1" applyBorder="1"/>
    <xf numFmtId="1" fontId="1" fillId="5" borderId="0" xfId="0" applyNumberFormat="1" applyFont="1" applyFill="1"/>
    <xf numFmtId="2" fontId="1" fillId="5" borderId="0" xfId="0" applyNumberFormat="1" applyFont="1" applyFill="1"/>
    <xf numFmtId="2" fontId="1" fillId="5" borderId="5" xfId="0" applyNumberFormat="1" applyFont="1" applyFill="1" applyBorder="1"/>
    <xf numFmtId="0" fontId="8" fillId="0" borderId="18" xfId="25" applyBorder="1" applyAlignment="1" applyProtection="1">
      <alignment horizontal="center" vertical="center"/>
      <protection hidden="1"/>
    </xf>
    <xf numFmtId="0" fontId="1" fillId="0" borderId="0" xfId="0" applyFont="1"/>
    <xf numFmtId="0" fontId="0" fillId="0" borderId="0" xfId="0" applyFont="1"/>
    <xf numFmtId="0" fontId="18" fillId="0" borderId="0" xfId="0" applyFont="1" applyAlignment="1">
      <alignment vertical="center"/>
    </xf>
    <xf numFmtId="49" fontId="24" fillId="0" borderId="19" xfId="0" applyNumberFormat="1" applyFont="1" applyBorder="1" applyAlignment="1">
      <alignment horizontal="left" vertical="top" wrapText="1"/>
    </xf>
    <xf numFmtId="4" fontId="17" fillId="0" borderId="20" xfId="0" applyNumberFormat="1" applyFont="1" applyBorder="1" applyAlignment="1">
      <alignment horizontal="right" vertical="top" shrinkToFit="1"/>
    </xf>
    <xf numFmtId="167" fontId="6" fillId="0" borderId="17" xfId="0" applyNumberFormat="1" applyFont="1" applyBorder="1" applyAlignment="1">
      <alignment horizontal="right" vertical="top"/>
    </xf>
    <xf numFmtId="49" fontId="18" fillId="0" borderId="21" xfId="0" applyNumberFormat="1" applyFont="1" applyBorder="1" applyAlignment="1">
      <alignment horizontal="left" vertical="top" wrapText="1"/>
    </xf>
    <xf numFmtId="49" fontId="24" fillId="0" borderId="19" xfId="0" applyNumberFormat="1" applyFont="1" applyBorder="1" applyAlignment="1">
      <alignment horizontal="left" vertical="top" wrapText="1"/>
    </xf>
    <xf numFmtId="49" fontId="18" fillId="0" borderId="22" xfId="0" applyNumberFormat="1" applyFont="1" applyBorder="1" applyAlignment="1">
      <alignment horizontal="left" vertical="top" wrapText="1"/>
    </xf>
    <xf numFmtId="49" fontId="24" fillId="0" borderId="23" xfId="0" applyNumberFormat="1" applyFont="1" applyBorder="1" applyAlignment="1">
      <alignment horizontal="left" vertical="top" wrapText="1"/>
    </xf>
    <xf numFmtId="167" fontId="6" fillId="0" borderId="24" xfId="0" applyNumberFormat="1" applyFont="1" applyBorder="1" applyAlignment="1">
      <alignment horizontal="right" vertical="top"/>
    </xf>
    <xf numFmtId="4" fontId="5" fillId="4" borderId="25" xfId="0" applyNumberFormat="1" applyFont="1" applyFill="1" applyBorder="1" applyAlignment="1">
      <alignment horizontal="left" vertical="center"/>
    </xf>
    <xf numFmtId="0" fontId="5" fillId="4" borderId="26" xfId="0" applyFont="1" applyFill="1" applyBorder="1" applyAlignment="1">
      <alignment horizontal="left" vertical="center"/>
    </xf>
    <xf numFmtId="49" fontId="18" fillId="0" borderId="21" xfId="0" applyNumberFormat="1" applyFont="1" applyBorder="1" applyAlignment="1">
      <alignment horizontal="left" vertical="top" shrinkToFit="1"/>
    </xf>
    <xf numFmtId="49" fontId="24" fillId="0" borderId="19" xfId="0" applyNumberFormat="1" applyFont="1" applyBorder="1" applyAlignment="1">
      <alignment horizontal="left" vertical="top" shrinkToFit="1"/>
    </xf>
    <xf numFmtId="4" fontId="17" fillId="0" borderId="27" xfId="0" applyNumberFormat="1" applyFont="1" applyBorder="1" applyAlignment="1">
      <alignment horizontal="right" vertical="top" shrinkToFit="1"/>
    </xf>
    <xf numFmtId="167" fontId="6" fillId="0" borderId="17" xfId="0" applyNumberFormat="1" applyFont="1" applyBorder="1" applyAlignment="1">
      <alignment horizontal="right" vertical="center"/>
    </xf>
    <xf numFmtId="0" fontId="27" fillId="0" borderId="0" xfId="0" applyFont="1"/>
    <xf numFmtId="0" fontId="26" fillId="0" borderId="28" xfId="0" applyFont="1" applyBorder="1" applyAlignment="1">
      <alignment horizontal="center" vertical="center" wrapText="1"/>
    </xf>
    <xf numFmtId="49" fontId="24" fillId="4" borderId="29" xfId="0" applyNumberFormat="1" applyFont="1" applyFill="1" applyBorder="1" applyAlignment="1">
      <alignment horizontal="left" vertical="center"/>
    </xf>
    <xf numFmtId="0" fontId="26" fillId="0" borderId="0" xfId="0" applyFont="1" applyAlignment="1">
      <alignment horizontal="center" vertical="center" wrapText="1"/>
    </xf>
    <xf numFmtId="49" fontId="18" fillId="0" borderId="30" xfId="0" applyNumberFormat="1" applyFont="1" applyBorder="1" applyAlignment="1">
      <alignment horizontal="left" vertical="top" wrapText="1"/>
    </xf>
    <xf numFmtId="49" fontId="24" fillId="0" borderId="31" xfId="0" applyNumberFormat="1" applyFont="1" applyBorder="1" applyAlignment="1">
      <alignment horizontal="left" vertical="top" wrapText="1"/>
    </xf>
    <xf numFmtId="0" fontId="29" fillId="0" borderId="0" xfId="0" applyFont="1"/>
    <xf numFmtId="0" fontId="6" fillId="0" borderId="0" xfId="0" applyFont="1" applyAlignment="1">
      <alignment vertical="center"/>
    </xf>
    <xf numFmtId="0" fontId="5" fillId="4" borderId="25" xfId="0" applyFont="1" applyFill="1" applyBorder="1" applyAlignment="1">
      <alignment horizontal="left" vertical="center"/>
    </xf>
    <xf numFmtId="49" fontId="5" fillId="4" borderId="29" xfId="0" applyNumberFormat="1" applyFont="1" applyFill="1" applyBorder="1" applyAlignment="1">
      <alignment horizontal="left" vertical="center"/>
    </xf>
    <xf numFmtId="49" fontId="5" fillId="4" borderId="3" xfId="0" applyNumberFormat="1" applyFont="1" applyFill="1" applyBorder="1" applyAlignment="1">
      <alignment horizontal="left" vertical="center"/>
    </xf>
    <xf numFmtId="0" fontId="31" fillId="0" borderId="0" xfId="0" applyFont="1"/>
    <xf numFmtId="49" fontId="27" fillId="0" borderId="30" xfId="0" applyNumberFormat="1" applyFont="1" applyBorder="1" applyAlignment="1">
      <alignment horizontal="left" vertical="center" wrapText="1"/>
    </xf>
    <xf numFmtId="49" fontId="27" fillId="0" borderId="21" xfId="0" applyNumberFormat="1" applyFont="1" applyBorder="1" applyAlignment="1">
      <alignment horizontal="left" vertical="center" wrapText="1"/>
    </xf>
    <xf numFmtId="49" fontId="18" fillId="0" borderId="22" xfId="0" applyNumberFormat="1" applyFont="1" applyBorder="1" applyAlignment="1">
      <alignment horizontal="left" vertical="center" wrapText="1"/>
    </xf>
    <xf numFmtId="4" fontId="17" fillId="0" borderId="25" xfId="0" applyNumberFormat="1" applyFont="1" applyBorder="1" applyAlignment="1">
      <alignment horizontal="right" vertical="center" shrinkToFit="1"/>
    </xf>
    <xf numFmtId="167" fontId="6" fillId="0" borderId="26" xfId="0" applyNumberFormat="1" applyFont="1" applyBorder="1" applyAlignment="1">
      <alignment horizontal="right" vertical="center"/>
    </xf>
    <xf numFmtId="4" fontId="17" fillId="0" borderId="20" xfId="0" applyNumberFormat="1" applyFont="1" applyBorder="1" applyAlignment="1">
      <alignment horizontal="right" vertical="center" shrinkToFit="1"/>
    </xf>
    <xf numFmtId="167" fontId="6" fillId="0" borderId="24" xfId="0" applyNumberFormat="1" applyFont="1" applyBorder="1" applyAlignment="1">
      <alignment horizontal="right" vertical="center"/>
    </xf>
    <xf numFmtId="49" fontId="6" fillId="0" borderId="0" xfId="0" applyNumberFormat="1" applyFont="1" applyAlignment="1">
      <alignment vertical="center"/>
    </xf>
    <xf numFmtId="49" fontId="18" fillId="0" borderId="21"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21" fillId="0" borderId="20" xfId="0" applyNumberFormat="1" applyFont="1" applyBorder="1" applyAlignment="1">
      <alignment horizontal="left" vertical="center" wrapText="1"/>
    </xf>
    <xf numFmtId="0" fontId="21" fillId="0" borderId="0" xfId="0" applyFont="1" applyAlignment="1">
      <alignment vertical="center"/>
    </xf>
    <xf numFmtId="0" fontId="21" fillId="0" borderId="0" xfId="0" applyFont="1"/>
    <xf numFmtId="0" fontId="28" fillId="0" borderId="0" xfId="0" applyFont="1"/>
    <xf numFmtId="0" fontId="28" fillId="0" borderId="0" xfId="0" applyFont="1" applyAlignment="1">
      <alignment vertical="center"/>
    </xf>
    <xf numFmtId="49" fontId="21" fillId="0" borderId="21" xfId="0" applyNumberFormat="1" applyFont="1" applyBorder="1" applyAlignment="1">
      <alignment horizontal="left" vertical="center" wrapText="1"/>
    </xf>
    <xf numFmtId="49" fontId="33" fillId="0" borderId="20" xfId="0" applyNumberFormat="1" applyFont="1" applyBorder="1" applyAlignment="1">
      <alignment horizontal="left" vertical="top" wrapText="1"/>
    </xf>
    <xf numFmtId="167" fontId="28" fillId="0" borderId="17" xfId="0" applyNumberFormat="1" applyFont="1" applyBorder="1" applyAlignment="1">
      <alignment horizontal="right" vertical="center"/>
    </xf>
    <xf numFmtId="49" fontId="21" fillId="0" borderId="21" xfId="0" applyNumberFormat="1" applyFont="1" applyBorder="1" applyAlignment="1">
      <alignment horizontal="left" vertical="center" shrinkToFit="1"/>
    </xf>
    <xf numFmtId="49" fontId="21" fillId="0" borderId="22" xfId="0" applyNumberFormat="1" applyFont="1" applyBorder="1" applyAlignment="1">
      <alignment horizontal="left" vertical="center" wrapText="1"/>
    </xf>
    <xf numFmtId="49" fontId="21" fillId="0" borderId="27" xfId="0" applyNumberFormat="1" applyFont="1" applyBorder="1" applyAlignment="1">
      <alignment horizontal="left" vertical="center" wrapText="1"/>
    </xf>
    <xf numFmtId="167" fontId="28" fillId="0" borderId="24" xfId="0" applyNumberFormat="1" applyFont="1" applyBorder="1" applyAlignment="1">
      <alignment horizontal="right" vertical="center"/>
    </xf>
    <xf numFmtId="49" fontId="21" fillId="4" borderId="25" xfId="0" applyNumberFormat="1" applyFont="1" applyFill="1" applyBorder="1" applyAlignment="1">
      <alignment horizontal="left" vertical="top"/>
    </xf>
    <xf numFmtId="4" fontId="28" fillId="4" borderId="25" xfId="0" applyNumberFormat="1" applyFont="1" applyFill="1" applyBorder="1" applyAlignment="1">
      <alignment horizontal="left" vertical="center"/>
    </xf>
    <xf numFmtId="4" fontId="28" fillId="4" borderId="25" xfId="0" applyNumberFormat="1" applyFont="1" applyFill="1" applyBorder="1" applyAlignment="1">
      <alignment vertical="center"/>
    </xf>
    <xf numFmtId="0" fontId="28" fillId="4" borderId="26" xfId="0" applyFont="1" applyFill="1" applyBorder="1" applyAlignment="1">
      <alignment vertical="center"/>
    </xf>
    <xf numFmtId="49" fontId="33" fillId="0" borderId="27" xfId="0" applyNumberFormat="1" applyFont="1" applyBorder="1" applyAlignment="1">
      <alignment horizontal="left" vertical="top" wrapText="1"/>
    </xf>
    <xf numFmtId="49" fontId="28" fillId="0" borderId="0" xfId="0" applyNumberFormat="1" applyFont="1" applyAlignment="1">
      <alignment vertical="center"/>
    </xf>
    <xf numFmtId="4" fontId="37" fillId="0" borderId="20" xfId="0" applyNumberFormat="1" applyFont="1" applyBorder="1" applyAlignment="1">
      <alignment horizontal="right" vertical="center" shrinkToFit="1"/>
    </xf>
    <xf numFmtId="0" fontId="27" fillId="0" borderId="22" xfId="0" applyFont="1" applyBorder="1" applyAlignment="1">
      <alignment horizontal="left" vertical="center" wrapText="1"/>
    </xf>
    <xf numFmtId="4" fontId="17" fillId="0" borderId="27" xfId="0" applyNumberFormat="1" applyFont="1" applyBorder="1" applyAlignment="1">
      <alignment horizontal="right" vertical="center" shrinkToFit="1"/>
    </xf>
    <xf numFmtId="4" fontId="17" fillId="0" borderId="26" xfId="0" applyNumberFormat="1" applyFont="1" applyBorder="1" applyAlignment="1">
      <alignment horizontal="right" vertical="center" shrinkToFit="1"/>
    </xf>
    <xf numFmtId="4" fontId="17" fillId="0" borderId="17" xfId="0" applyNumberFormat="1" applyFont="1" applyBorder="1" applyAlignment="1">
      <alignment horizontal="right" vertical="center" shrinkToFit="1"/>
    </xf>
    <xf numFmtId="0" fontId="21" fillId="0" borderId="25" xfId="0" applyFont="1" applyBorder="1" applyAlignment="1">
      <alignment horizontal="left" vertical="center" wrapText="1"/>
    </xf>
    <xf numFmtId="49" fontId="33" fillId="0" borderId="25" xfId="0" applyNumberFormat="1" applyFont="1" applyBorder="1" applyAlignment="1">
      <alignment horizontal="left" vertical="top" wrapText="1"/>
    </xf>
    <xf numFmtId="0" fontId="21" fillId="0" borderId="20" xfId="0" applyFont="1" applyBorder="1" applyAlignment="1">
      <alignment horizontal="left" vertical="center" wrapText="1"/>
    </xf>
    <xf numFmtId="0" fontId="21" fillId="0" borderId="27" xfId="0" applyFont="1" applyBorder="1" applyAlignment="1">
      <alignment horizontal="left" vertical="center" wrapText="1"/>
    </xf>
    <xf numFmtId="49" fontId="26" fillId="0" borderId="30"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49" fontId="26" fillId="0" borderId="20" xfId="0" applyNumberFormat="1" applyFont="1" applyBorder="1" applyAlignment="1">
      <alignment horizontal="left" vertical="center" wrapText="1"/>
    </xf>
    <xf numFmtId="0" fontId="6" fillId="0" borderId="32" xfId="0" applyFont="1" applyBorder="1" applyAlignment="1">
      <alignment vertical="center" wrapText="1"/>
    </xf>
    <xf numFmtId="49" fontId="6" fillId="0" borderId="32" xfId="0" applyNumberFormat="1" applyFont="1" applyBorder="1" applyAlignment="1">
      <alignment horizontal="left" vertical="center" wrapText="1"/>
    </xf>
    <xf numFmtId="0" fontId="6" fillId="0" borderId="32" xfId="0" applyFont="1" applyBorder="1" applyAlignment="1">
      <alignment horizontal="left" vertical="center" wrapText="1"/>
    </xf>
    <xf numFmtId="0" fontId="28" fillId="0" borderId="32" xfId="0" applyFont="1" applyBorder="1" applyAlignment="1">
      <alignment horizontal="left" vertical="center" wrapText="1"/>
    </xf>
    <xf numFmtId="49" fontId="28" fillId="0" borderId="32" xfId="0" applyNumberFormat="1" applyFont="1" applyBorder="1" applyAlignment="1">
      <alignment horizontal="left" vertical="center" wrapText="1"/>
    </xf>
    <xf numFmtId="1" fontId="6" fillId="0" borderId="0" xfId="0" applyNumberFormat="1" applyFont="1" applyAlignment="1">
      <alignment vertical="center"/>
    </xf>
    <xf numFmtId="0" fontId="6" fillId="0" borderId="0" xfId="0" applyFont="1" applyAlignment="1">
      <alignment horizontal="center" vertical="center" wrapText="1"/>
    </xf>
    <xf numFmtId="0" fontId="32" fillId="0" borderId="0" xfId="0" applyFont="1" applyAlignment="1">
      <alignment horizontal="center" vertical="center"/>
    </xf>
    <xf numFmtId="0" fontId="6" fillId="0" borderId="33" xfId="0" applyFont="1" applyBorder="1" applyAlignment="1">
      <alignment vertical="center"/>
    </xf>
    <xf numFmtId="1" fontId="5" fillId="0" borderId="33" xfId="0" applyNumberFormat="1" applyFont="1" applyBorder="1" applyAlignment="1">
      <alignment horizontal="center" vertical="center" wrapText="1"/>
    </xf>
    <xf numFmtId="0" fontId="5" fillId="6" borderId="33" xfId="0" applyFont="1" applyFill="1" applyBorder="1" applyAlignment="1">
      <alignment horizontal="center" vertical="center" wrapText="1"/>
    </xf>
    <xf numFmtId="49" fontId="5" fillId="6" borderId="33" xfId="0" applyNumberFormat="1" applyFont="1" applyFill="1" applyBorder="1" applyAlignment="1">
      <alignment horizontal="center" vertical="center" wrapText="1"/>
    </xf>
    <xf numFmtId="0" fontId="6" fillId="6" borderId="33" xfId="0" applyFont="1" applyFill="1" applyBorder="1" applyAlignment="1">
      <alignment vertical="center"/>
    </xf>
    <xf numFmtId="1" fontId="6" fillId="6" borderId="33" xfId="0" applyNumberFormat="1" applyFont="1" applyFill="1" applyBorder="1" applyAlignment="1">
      <alignment vertical="center"/>
    </xf>
    <xf numFmtId="49" fontId="6" fillId="6" borderId="33" xfId="0" applyNumberFormat="1" applyFont="1" applyFill="1" applyBorder="1" applyAlignment="1">
      <alignment vertical="center"/>
    </xf>
    <xf numFmtId="165" fontId="6" fillId="6" borderId="33" xfId="0" applyNumberFormat="1" applyFont="1" applyFill="1" applyBorder="1" applyAlignment="1">
      <alignment vertical="center"/>
    </xf>
    <xf numFmtId="0" fontId="6" fillId="0" borderId="33" xfId="0" applyFont="1" applyBorder="1" applyAlignment="1">
      <alignment vertical="center" wrapText="1"/>
    </xf>
    <xf numFmtId="1" fontId="39" fillId="0" borderId="34" xfId="0" applyNumberFormat="1" applyFont="1" applyBorder="1" applyAlignment="1">
      <alignment horizontal="center" vertical="center"/>
    </xf>
    <xf numFmtId="0" fontId="38" fillId="0" borderId="35" xfId="0" applyFont="1" applyBorder="1" applyAlignment="1">
      <alignment horizontal="center" vertical="center" wrapText="1"/>
    </xf>
    <xf numFmtId="0" fontId="4" fillId="0" borderId="32" xfId="0" applyFont="1" applyBorder="1" applyAlignment="1">
      <alignment vertical="center" wrapText="1"/>
    </xf>
    <xf numFmtId="0" fontId="6" fillId="0" borderId="36"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37" xfId="0" applyFont="1" applyBorder="1" applyAlignment="1">
      <alignment vertical="center"/>
    </xf>
    <xf numFmtId="0" fontId="6" fillId="0" borderId="38" xfId="0" applyFont="1" applyBorder="1" applyAlignment="1">
      <alignment vertical="center"/>
    </xf>
    <xf numFmtId="3" fontId="6" fillId="0" borderId="0" xfId="0" applyNumberFormat="1" applyFont="1" applyAlignment="1">
      <alignment vertical="center"/>
    </xf>
    <xf numFmtId="2" fontId="6" fillId="0" borderId="0" xfId="0" applyNumberFormat="1" applyFont="1" applyAlignment="1">
      <alignment vertical="center"/>
    </xf>
    <xf numFmtId="3" fontId="6" fillId="0" borderId="0" xfId="0" applyNumberFormat="1" applyFont="1" applyAlignment="1">
      <alignment vertical="center" wrapText="1"/>
    </xf>
    <xf numFmtId="0" fontId="32" fillId="0" borderId="0" xfId="0" applyFont="1" applyBorder="1" applyAlignment="1">
      <alignment horizontal="center" vertical="center"/>
    </xf>
    <xf numFmtId="0" fontId="6" fillId="0" borderId="0" xfId="0" applyFont="1" applyBorder="1" applyAlignment="1">
      <alignment vertical="center"/>
    </xf>
    <xf numFmtId="3" fontId="6" fillId="0" borderId="0" xfId="0" applyNumberFormat="1" applyFont="1" applyBorder="1" applyAlignment="1">
      <alignment vertical="center"/>
    </xf>
    <xf numFmtId="1" fontId="6" fillId="0" borderId="0" xfId="0" applyNumberFormat="1" applyFont="1" applyBorder="1" applyAlignment="1">
      <alignment vertical="center"/>
    </xf>
    <xf numFmtId="3" fontId="6" fillId="0" borderId="0" xfId="0" applyNumberFormat="1" applyFont="1" applyBorder="1" applyAlignment="1">
      <alignment vertical="center" wrapText="1"/>
    </xf>
    <xf numFmtId="1" fontId="39" fillId="0" borderId="39" xfId="0" applyNumberFormat="1" applyFont="1" applyBorder="1" applyAlignment="1">
      <alignment horizontal="center" vertical="center"/>
    </xf>
    <xf numFmtId="0" fontId="25" fillId="0" borderId="40" xfId="0" applyFont="1" applyBorder="1" applyAlignment="1">
      <alignment horizontal="center" vertical="center" wrapText="1"/>
    </xf>
    <xf numFmtId="0" fontId="6" fillId="0" borderId="41" xfId="0" applyFont="1" applyBorder="1" applyAlignment="1">
      <alignment vertical="center" wrapText="1"/>
    </xf>
    <xf numFmtId="166" fontId="43" fillId="0" borderId="0" xfId="0" applyNumberFormat="1" applyFont="1" applyBorder="1" applyAlignment="1">
      <alignment horizontal="center" vertical="center"/>
    </xf>
    <xf numFmtId="0" fontId="43" fillId="0" borderId="0" xfId="0" applyFont="1" applyBorder="1" applyAlignment="1">
      <alignment horizontal="left" vertical="top" wrapText="1"/>
    </xf>
    <xf numFmtId="3" fontId="43" fillId="0" borderId="0" xfId="0" applyNumberFormat="1" applyFont="1" applyBorder="1" applyAlignment="1">
      <alignment horizontal="right" vertical="top"/>
    </xf>
    <xf numFmtId="0" fontId="1" fillId="0" borderId="0" xfId="0" applyFont="1" applyBorder="1"/>
    <xf numFmtId="0" fontId="1" fillId="0" borderId="0" xfId="0" applyFont="1" applyBorder="1" applyAlignment="1">
      <alignment vertical="center"/>
    </xf>
    <xf numFmtId="166" fontId="5" fillId="0" borderId="42" xfId="0" applyNumberFormat="1" applyFont="1" applyBorder="1" applyAlignment="1">
      <alignment horizontal="center" vertical="center"/>
    </xf>
    <xf numFmtId="166" fontId="5" fillId="0" borderId="43" xfId="0" applyNumberFormat="1" applyFont="1" applyBorder="1" applyAlignment="1">
      <alignment horizontal="center" vertical="center"/>
    </xf>
    <xf numFmtId="166" fontId="5" fillId="0" borderId="44" xfId="0" applyNumberFormat="1" applyFont="1" applyBorder="1" applyAlignment="1">
      <alignment horizontal="center" vertical="center"/>
    </xf>
    <xf numFmtId="1" fontId="46" fillId="3" borderId="45" xfId="0" applyNumberFormat="1" applyFont="1" applyFill="1" applyBorder="1" applyAlignment="1">
      <alignment horizontal="center" vertical="center" wrapText="1"/>
    </xf>
    <xf numFmtId="1" fontId="46" fillId="3" borderId="46" xfId="0" applyNumberFormat="1" applyFont="1" applyFill="1" applyBorder="1" applyAlignment="1">
      <alignment horizontal="center" vertical="center" wrapText="1"/>
    </xf>
    <xf numFmtId="49" fontId="47" fillId="3" borderId="47" xfId="0" applyNumberFormat="1" applyFont="1" applyFill="1" applyBorder="1" applyAlignment="1">
      <alignment horizontal="center" vertical="center" wrapText="1"/>
    </xf>
    <xf numFmtId="1" fontId="46" fillId="3" borderId="46" xfId="0" applyNumberFormat="1" applyFont="1" applyFill="1" applyBorder="1" applyAlignment="1">
      <alignment horizontal="center" vertical="center"/>
    </xf>
    <xf numFmtId="1" fontId="46" fillId="3" borderId="48" xfId="0" applyNumberFormat="1" applyFont="1" applyFill="1" applyBorder="1" applyAlignment="1">
      <alignment horizontal="center" vertical="center"/>
    </xf>
    <xf numFmtId="49" fontId="33" fillId="0" borderId="49" xfId="0" applyNumberFormat="1" applyFont="1" applyBorder="1" applyAlignment="1">
      <alignment horizontal="left" vertical="top" wrapText="1"/>
    </xf>
    <xf numFmtId="49" fontId="33" fillId="0" borderId="20" xfId="0" applyNumberFormat="1" applyFont="1" applyBorder="1" applyAlignment="1">
      <alignment horizontal="left" vertical="center" wrapText="1"/>
    </xf>
    <xf numFmtId="49" fontId="26" fillId="0" borderId="25" xfId="0" applyNumberFormat="1" applyFont="1" applyBorder="1" applyAlignment="1">
      <alignment horizontal="left" vertical="center" wrapText="1"/>
    </xf>
    <xf numFmtId="0" fontId="28" fillId="0" borderId="32" xfId="0" applyFont="1" applyBorder="1" applyAlignment="1">
      <alignment vertical="center" wrapText="1"/>
    </xf>
    <xf numFmtId="4" fontId="21" fillId="0" borderId="0" xfId="0" applyNumberFormat="1" applyFont="1" applyAlignment="1">
      <alignment vertical="center"/>
    </xf>
    <xf numFmtId="164" fontId="17" fillId="0" borderId="20" xfId="18" applyFont="1" applyBorder="1" applyAlignment="1">
      <alignment horizontal="right" vertical="top" shrinkToFit="1"/>
      <protection/>
    </xf>
    <xf numFmtId="164" fontId="17" fillId="0" borderId="50" xfId="18" applyFont="1" applyBorder="1" applyAlignment="1">
      <alignment horizontal="right" vertical="top" shrinkToFit="1"/>
      <protection/>
    </xf>
    <xf numFmtId="164" fontId="17" fillId="0" borderId="51" xfId="18" applyFont="1" applyBorder="1" applyAlignment="1">
      <alignment horizontal="right" vertical="top" shrinkToFit="1"/>
      <protection/>
    </xf>
    <xf numFmtId="164" fontId="17" fillId="0" borderId="52" xfId="18" applyFont="1" applyBorder="1" applyAlignment="1">
      <alignment horizontal="right" vertical="top" shrinkToFit="1"/>
      <protection/>
    </xf>
    <xf numFmtId="164" fontId="17" fillId="0" borderId="53" xfId="18" applyFont="1" applyBorder="1" applyAlignment="1">
      <alignment horizontal="right" vertical="top" shrinkToFit="1"/>
      <protection/>
    </xf>
    <xf numFmtId="164" fontId="17" fillId="0" borderId="54" xfId="18" applyFont="1" applyBorder="1" applyAlignment="1">
      <alignment horizontal="right" vertical="top" shrinkToFit="1"/>
      <protection/>
    </xf>
    <xf numFmtId="164" fontId="17" fillId="0" borderId="55" xfId="18" applyFont="1" applyBorder="1" applyAlignment="1">
      <alignment horizontal="right" vertical="top" shrinkToFit="1"/>
      <protection/>
    </xf>
    <xf numFmtId="164" fontId="17" fillId="0" borderId="56" xfId="18" applyFont="1" applyBorder="1" applyAlignment="1">
      <alignment horizontal="right" vertical="top" shrinkToFit="1"/>
      <protection/>
    </xf>
    <xf numFmtId="164" fontId="17" fillId="0" borderId="57" xfId="18" applyFont="1" applyBorder="1" applyAlignment="1">
      <alignment horizontal="right" vertical="top" shrinkToFit="1"/>
      <protection/>
    </xf>
    <xf numFmtId="164" fontId="17" fillId="0" borderId="58" xfId="18" applyFont="1" applyBorder="1" applyAlignment="1">
      <alignment horizontal="right" vertical="top" shrinkToFit="1"/>
      <protection/>
    </xf>
    <xf numFmtId="164" fontId="17" fillId="0" borderId="59" xfId="18" applyFont="1" applyBorder="1" applyAlignment="1">
      <alignment horizontal="right" vertical="top" shrinkToFit="1"/>
      <protection/>
    </xf>
    <xf numFmtId="164" fontId="17" fillId="0" borderId="60" xfId="18" applyFont="1" applyBorder="1" applyAlignment="1">
      <alignment horizontal="right" vertical="top" shrinkToFit="1"/>
      <protection/>
    </xf>
    <xf numFmtId="49" fontId="24" fillId="0" borderId="25" xfId="0" applyNumberFormat="1" applyFont="1" applyBorder="1" applyAlignment="1">
      <alignment horizontal="left" wrapText="1"/>
    </xf>
    <xf numFmtId="49" fontId="24" fillId="0" borderId="20" xfId="0" applyNumberFormat="1" applyFont="1" applyBorder="1" applyAlignment="1">
      <alignment horizontal="left" wrapText="1"/>
    </xf>
    <xf numFmtId="49" fontId="24" fillId="0" borderId="27" xfId="0" applyNumberFormat="1" applyFont="1" applyBorder="1" applyAlignment="1">
      <alignment horizontal="left" wrapText="1"/>
    </xf>
    <xf numFmtId="49" fontId="24" fillId="0" borderId="25" xfId="0" applyNumberFormat="1" applyFont="1" applyBorder="1" applyAlignment="1">
      <alignment horizontal="left" vertical="center" wrapText="1"/>
    </xf>
    <xf numFmtId="49" fontId="24" fillId="0" borderId="20" xfId="0" applyNumberFormat="1" applyFont="1" applyBorder="1" applyAlignment="1">
      <alignment horizontal="left" vertical="center" wrapText="1"/>
    </xf>
    <xf numFmtId="49" fontId="24" fillId="0" borderId="27" xfId="0" applyNumberFormat="1" applyFont="1" applyBorder="1" applyAlignment="1">
      <alignment horizontal="left" vertical="center" wrapText="1"/>
    </xf>
    <xf numFmtId="0" fontId="18" fillId="0" borderId="0" xfId="0" applyFont="1" applyAlignment="1">
      <alignment horizontal="left" vertical="center"/>
    </xf>
    <xf numFmtId="0" fontId="27" fillId="0" borderId="0" xfId="0" applyFont="1" applyAlignment="1">
      <alignment horizontal="left"/>
    </xf>
    <xf numFmtId="49" fontId="18" fillId="0" borderId="25" xfId="0" applyNumberFormat="1" applyFont="1" applyBorder="1" applyAlignment="1">
      <alignment horizontal="left" vertical="center" wrapText="1"/>
    </xf>
    <xf numFmtId="49" fontId="26" fillId="0" borderId="27"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6" fillId="0" borderId="46"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6" fillId="0" borderId="4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6" fillId="0" borderId="2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1" fillId="0" borderId="30" xfId="0"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18" fillId="0" borderId="0" xfId="0" applyFont="1" applyAlignment="1">
      <alignment horizontal="left" vertical="center" wrapText="1"/>
    </xf>
    <xf numFmtId="49" fontId="19" fillId="0" borderId="0" xfId="0" applyNumberFormat="1" applyFont="1" applyAlignment="1">
      <alignment horizontal="left"/>
    </xf>
    <xf numFmtId="0" fontId="27" fillId="0" borderId="0" xfId="0" applyFont="1" applyAlignment="1">
      <alignment horizontal="left" wrapText="1"/>
    </xf>
    <xf numFmtId="0" fontId="24" fillId="4" borderId="61" xfId="0" applyFont="1" applyFill="1" applyBorder="1" applyAlignment="1">
      <alignment horizontal="left" vertical="center" wrapText="1"/>
    </xf>
    <xf numFmtId="0" fontId="21" fillId="0" borderId="0" xfId="0" applyFont="1" applyAlignment="1">
      <alignment horizontal="left" vertical="center"/>
    </xf>
    <xf numFmtId="49" fontId="21" fillId="0" borderId="0" xfId="0" applyNumberFormat="1" applyFont="1" applyAlignment="1">
      <alignment horizontal="left" vertical="center"/>
    </xf>
    <xf numFmtId="0" fontId="21" fillId="0" borderId="0" xfId="0" applyFont="1" applyAlignment="1">
      <alignment horizontal="left"/>
    </xf>
    <xf numFmtId="49" fontId="21" fillId="0" borderId="0" xfId="0" applyNumberFormat="1" applyFont="1" applyAlignment="1">
      <alignment horizontal="left"/>
    </xf>
    <xf numFmtId="0" fontId="22" fillId="4" borderId="61" xfId="0" applyFont="1" applyFill="1" applyBorder="1" applyAlignment="1">
      <alignment horizontal="left" vertical="center" wrapText="1"/>
    </xf>
    <xf numFmtId="49" fontId="24" fillId="0" borderId="47" xfId="0" applyNumberFormat="1" applyFont="1" applyBorder="1" applyAlignment="1">
      <alignment horizontal="left" vertical="center" wrapText="1"/>
    </xf>
    <xf numFmtId="49" fontId="24" fillId="0" borderId="0" xfId="0" applyNumberFormat="1" applyFont="1" applyAlignment="1">
      <alignment horizontal="left" vertical="center"/>
    </xf>
    <xf numFmtId="0" fontId="27" fillId="0" borderId="0" xfId="0" applyFont="1" applyAlignment="1">
      <alignment horizontal="center" vertical="center"/>
    </xf>
    <xf numFmtId="0" fontId="18" fillId="0" borderId="0" xfId="0" applyFont="1" applyBorder="1" applyAlignment="1">
      <alignment horizontal="center" vertical="center"/>
    </xf>
    <xf numFmtId="0" fontId="27" fillId="0" borderId="0" xfId="0" applyFont="1" applyBorder="1" applyAlignment="1">
      <alignment horizontal="center" vertical="center"/>
    </xf>
    <xf numFmtId="0" fontId="21" fillId="0" borderId="0" xfId="0" applyFont="1" applyAlignment="1">
      <alignment horizontal="center" vertical="center"/>
    </xf>
    <xf numFmtId="49" fontId="21" fillId="0" borderId="62" xfId="0" applyNumberFormat="1" applyFont="1" applyBorder="1" applyAlignment="1">
      <alignment horizontal="left" vertical="center" wrapText="1"/>
    </xf>
    <xf numFmtId="49" fontId="21" fillId="0" borderId="63" xfId="0" applyNumberFormat="1" applyFont="1" applyBorder="1" applyAlignment="1">
      <alignment horizontal="left" vertical="center" wrapText="1"/>
    </xf>
    <xf numFmtId="49" fontId="33" fillId="0" borderId="63" xfId="0" applyNumberFormat="1" applyFont="1" applyBorder="1" applyAlignment="1">
      <alignment horizontal="left" vertical="top" wrapText="1"/>
    </xf>
    <xf numFmtId="4" fontId="37" fillId="0" borderId="63" xfId="0" applyNumberFormat="1" applyFont="1" applyBorder="1" applyAlignment="1">
      <alignment horizontal="right" vertical="center" shrinkToFit="1"/>
    </xf>
    <xf numFmtId="167" fontId="28" fillId="0" borderId="64" xfId="0" applyNumberFormat="1" applyFont="1" applyBorder="1" applyAlignment="1">
      <alignment horizontal="right" vertical="center"/>
    </xf>
    <xf numFmtId="49" fontId="21" fillId="0" borderId="20" xfId="0" applyNumberFormat="1" applyFont="1" applyBorder="1" applyAlignment="1">
      <alignment horizontal="left" vertical="center" wrapText="1" shrinkToFit="1"/>
    </xf>
    <xf numFmtId="49" fontId="18" fillId="0" borderId="20" xfId="0" applyNumberFormat="1" applyFont="1" applyBorder="1" applyAlignment="1">
      <alignment horizontal="left" vertical="center" wrapText="1" shrinkToFit="1"/>
    </xf>
    <xf numFmtId="49" fontId="18" fillId="0" borderId="27" xfId="0" applyNumberFormat="1" applyFont="1" applyBorder="1" applyAlignment="1">
      <alignment horizontal="left" vertical="center" wrapText="1"/>
    </xf>
    <xf numFmtId="0" fontId="27" fillId="0" borderId="0" xfId="0" applyFont="1" applyAlignment="1">
      <alignment horizontal="left" vertical="center" wrapText="1"/>
    </xf>
    <xf numFmtId="49" fontId="21" fillId="0" borderId="27" xfId="0" applyNumberFormat="1" applyFont="1" applyBorder="1" applyAlignment="1">
      <alignment horizontal="left" vertical="center" wrapText="1" shrinkToFit="1"/>
    </xf>
    <xf numFmtId="0" fontId="21" fillId="0" borderId="0" xfId="0" applyFont="1" applyAlignment="1">
      <alignment horizontal="left" vertical="center" wrapText="1"/>
    </xf>
    <xf numFmtId="0" fontId="21" fillId="0" borderId="0" xfId="0" applyFont="1" applyAlignment="1">
      <alignment horizontal="left" wrapText="1"/>
    </xf>
    <xf numFmtId="0" fontId="18" fillId="0" borderId="0" xfId="0" applyFont="1" applyAlignment="1">
      <alignment horizontal="center" vertical="center"/>
    </xf>
    <xf numFmtId="0" fontId="1" fillId="0" borderId="0" xfId="0" applyFont="1" applyAlignment="1">
      <alignment horizontal="center" vertical="center"/>
    </xf>
    <xf numFmtId="0" fontId="18" fillId="7" borderId="0" xfId="0" applyFont="1" applyFill="1" applyBorder="1" applyAlignment="1">
      <alignment horizontal="center" vertical="center"/>
    </xf>
    <xf numFmtId="0" fontId="27" fillId="7" borderId="0" xfId="0" applyFont="1" applyFill="1" applyBorder="1" applyAlignment="1">
      <alignment horizontal="center" vertical="center"/>
    </xf>
    <xf numFmtId="4" fontId="6" fillId="0" borderId="20" xfId="0" applyNumberFormat="1" applyFont="1" applyBorder="1" applyAlignment="1" applyProtection="1">
      <alignment horizontal="right" vertical="top" shrinkToFit="1"/>
      <protection locked="0"/>
    </xf>
    <xf numFmtId="4" fontId="6" fillId="0" borderId="27" xfId="0" applyNumberFormat="1" applyFont="1" applyBorder="1" applyAlignment="1" applyProtection="1">
      <alignment horizontal="right" vertical="top" shrinkToFit="1"/>
      <protection locked="0"/>
    </xf>
    <xf numFmtId="4" fontId="6" fillId="0" borderId="26" xfId="0" applyNumberFormat="1" applyFont="1" applyBorder="1" applyAlignment="1" applyProtection="1">
      <alignment horizontal="right" vertical="top" shrinkToFit="1"/>
      <protection locked="0"/>
    </xf>
    <xf numFmtId="4" fontId="6" fillId="0" borderId="17" xfId="0" applyNumberFormat="1" applyFont="1" applyBorder="1" applyAlignment="1" applyProtection="1">
      <alignment horizontal="right" vertical="top" shrinkToFit="1"/>
      <protection locked="0"/>
    </xf>
    <xf numFmtId="4" fontId="6" fillId="0" borderId="24" xfId="0" applyNumberFormat="1" applyFont="1" applyBorder="1" applyAlignment="1" applyProtection="1">
      <alignment horizontal="right" vertical="top" shrinkToFit="1"/>
      <protection locked="0"/>
    </xf>
    <xf numFmtId="4" fontId="28" fillId="0" borderId="20" xfId="0" applyNumberFormat="1" applyFont="1" applyBorder="1" applyAlignment="1" applyProtection="1">
      <alignment horizontal="right" vertical="center" shrinkToFit="1"/>
      <protection locked="0"/>
    </xf>
    <xf numFmtId="4" fontId="28" fillId="0" borderId="27" xfId="0" applyNumberFormat="1" applyFont="1" applyBorder="1" applyAlignment="1" applyProtection="1">
      <alignment horizontal="right" vertical="center" shrinkToFit="1"/>
      <protection locked="0"/>
    </xf>
    <xf numFmtId="4" fontId="6" fillId="0" borderId="20" xfId="0" applyNumberFormat="1" applyFont="1" applyBorder="1" applyAlignment="1" applyProtection="1">
      <alignment horizontal="right" vertical="center" shrinkToFit="1"/>
      <protection locked="0"/>
    </xf>
    <xf numFmtId="4" fontId="6" fillId="0" borderId="17" xfId="0" applyNumberFormat="1" applyFont="1" applyBorder="1" applyAlignment="1" applyProtection="1">
      <alignment horizontal="right" vertical="center" shrinkToFit="1"/>
      <protection locked="0"/>
    </xf>
    <xf numFmtId="4" fontId="6" fillId="0" borderId="27" xfId="0" applyNumberFormat="1" applyFont="1" applyBorder="1" applyAlignment="1" applyProtection="1">
      <alignment horizontal="right" vertical="center" shrinkToFit="1"/>
      <protection locked="0"/>
    </xf>
    <xf numFmtId="4" fontId="6" fillId="0" borderId="24" xfId="0" applyNumberFormat="1" applyFont="1" applyBorder="1" applyAlignment="1" applyProtection="1">
      <alignment horizontal="right" vertical="center" shrinkToFit="1"/>
      <protection locked="0"/>
    </xf>
    <xf numFmtId="4" fontId="6" fillId="0" borderId="26" xfId="0" applyNumberFormat="1" applyFont="1" applyBorder="1" applyAlignment="1" applyProtection="1">
      <alignment horizontal="right" vertical="center" shrinkToFit="1"/>
      <protection locked="0"/>
    </xf>
    <xf numFmtId="4" fontId="6" fillId="0" borderId="17" xfId="0" applyNumberFormat="1" applyFont="1" applyBorder="1" applyAlignment="1" applyProtection="1">
      <alignment horizontal="right" vertical="center" shrinkToFit="1"/>
      <protection locked="0"/>
    </xf>
    <xf numFmtId="4" fontId="6" fillId="0" borderId="24" xfId="0" applyNumberFormat="1" applyFont="1" applyBorder="1" applyAlignment="1" applyProtection="1">
      <alignment horizontal="right" vertical="center" shrinkToFit="1"/>
      <protection locked="0"/>
    </xf>
    <xf numFmtId="0" fontId="21" fillId="0" borderId="65" xfId="0" applyFont="1" applyBorder="1" applyAlignment="1" applyProtection="1">
      <alignment vertical="center"/>
      <protection hidden="1" locked="0"/>
    </xf>
    <xf numFmtId="0" fontId="21" fillId="0" borderId="65" xfId="0" applyFont="1" applyBorder="1" applyAlignment="1" applyProtection="1">
      <alignment horizontal="center" vertical="center"/>
      <protection hidden="1" locked="0"/>
    </xf>
    <xf numFmtId="0" fontId="40" fillId="0" borderId="0" xfId="0" applyFont="1" applyAlignment="1">
      <alignment horizontal="center" vertical="center"/>
    </xf>
    <xf numFmtId="0" fontId="24" fillId="4" borderId="45" xfId="0" applyFont="1" applyFill="1" applyBorder="1" applyAlignment="1">
      <alignment horizontal="center" vertical="center"/>
    </xf>
    <xf numFmtId="0" fontId="24" fillId="4" borderId="46" xfId="0" applyFont="1" applyFill="1" applyBorder="1" applyAlignment="1">
      <alignment horizontal="center" vertical="center" wrapText="1"/>
    </xf>
    <xf numFmtId="0" fontId="24" fillId="4" borderId="28" xfId="0" applyFont="1" applyFill="1" applyBorder="1" applyAlignment="1">
      <alignment horizontal="center" vertical="center" wrapText="1"/>
    </xf>
    <xf numFmtId="3" fontId="6" fillId="0" borderId="20" xfId="0" applyNumberFormat="1" applyFont="1" applyBorder="1" applyAlignment="1" applyProtection="1">
      <alignment horizontal="right" vertical="top" shrinkToFit="1"/>
      <protection locked="0"/>
    </xf>
    <xf numFmtId="0" fontId="12" fillId="0" borderId="13" xfId="0" applyFont="1" applyBorder="1" applyAlignment="1" applyProtection="1">
      <alignment horizontal="center" vertical="center" wrapText="1"/>
      <protection locked="0"/>
    </xf>
    <xf numFmtId="165" fontId="12" fillId="0" borderId="13" xfId="0" applyNumberFormat="1" applyFont="1" applyBorder="1" applyAlignment="1" applyProtection="1">
      <alignment horizontal="center" vertical="center" wrapText="1"/>
      <protection locked="0"/>
    </xf>
    <xf numFmtId="1" fontId="12" fillId="0" borderId="13" xfId="0" applyNumberFormat="1" applyFont="1" applyBorder="1" applyAlignment="1" applyProtection="1">
      <alignment horizontal="center" vertical="center" wrapText="1"/>
      <protection locked="0"/>
    </xf>
    <xf numFmtId="49" fontId="12" fillId="0" borderId="13" xfId="0" applyNumberFormat="1" applyFont="1" applyBorder="1" applyAlignment="1" applyProtection="1">
      <alignment horizontal="center" vertical="center" wrapText="1"/>
      <protection locked="0"/>
    </xf>
    <xf numFmtId="0" fontId="8" fillId="0" borderId="18" xfId="25" applyFont="1" applyBorder="1" applyAlignment="1" applyProtection="1">
      <alignment horizontal="center" vertical="center"/>
      <protection hidden="1"/>
    </xf>
    <xf numFmtId="0" fontId="0" fillId="0" borderId="0" xfId="0" applyBorder="1"/>
    <xf numFmtId="0" fontId="3" fillId="4" borderId="9" xfId="0" applyFont="1" applyFill="1" applyBorder="1" applyAlignment="1">
      <alignment horizontal="right"/>
    </xf>
    <xf numFmtId="0" fontId="4" fillId="0" borderId="12" xfId="0" applyFont="1" applyBorder="1" applyAlignment="1">
      <alignment vertical="center" wrapText="1"/>
    </xf>
    <xf numFmtId="0" fontId="5" fillId="4" borderId="9"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33" xfId="0" applyFont="1" applyFill="1" applyBorder="1" applyAlignment="1">
      <alignment vertical="center" wrapText="1"/>
    </xf>
    <xf numFmtId="0" fontId="2" fillId="6" borderId="37" xfId="0" applyFont="1" applyFill="1" applyBorder="1" applyAlignment="1">
      <alignment horizontal="center" vertical="center"/>
    </xf>
    <xf numFmtId="0" fontId="26" fillId="0" borderId="45" xfId="0" applyFont="1" applyBorder="1" applyAlignment="1" applyProtection="1">
      <alignment horizontal="center" vertical="center" wrapText="1"/>
      <protection locked="0"/>
    </xf>
    <xf numFmtId="0" fontId="26" fillId="0" borderId="46" xfId="0" applyFont="1" applyBorder="1" applyAlignment="1" applyProtection="1">
      <alignment horizontal="center" vertical="center" wrapText="1"/>
      <protection locked="0"/>
    </xf>
    <xf numFmtId="49" fontId="24" fillId="0" borderId="66" xfId="0" applyNumberFormat="1"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45" fillId="9" borderId="67" xfId="0" applyFont="1" applyFill="1" applyBorder="1" applyAlignment="1" applyProtection="1">
      <alignment horizontal="center" vertical="center" wrapText="1"/>
      <protection hidden="1" locked="0"/>
    </xf>
    <xf numFmtId="0" fontId="45" fillId="9" borderId="68" xfId="24" applyFont="1" applyFill="1" applyBorder="1" applyAlignment="1" applyProtection="1">
      <alignment horizontal="center" vertical="center" wrapText="1"/>
      <protection hidden="1" locked="0"/>
    </xf>
    <xf numFmtId="0" fontId="45" fillId="9" borderId="68" xfId="24" applyFont="1" applyFill="1" applyBorder="1" applyAlignment="1" applyProtection="1">
      <alignment horizontal="center" vertical="center"/>
      <protection hidden="1" locked="0"/>
    </xf>
    <xf numFmtId="0" fontId="45" fillId="9" borderId="69" xfId="0" applyFont="1" applyFill="1" applyBorder="1" applyAlignment="1" applyProtection="1">
      <alignment horizontal="center" vertical="center" wrapText="1"/>
      <protection hidden="1" locked="0"/>
    </xf>
    <xf numFmtId="0" fontId="45" fillId="9" borderId="69" xfId="24" applyFont="1" applyFill="1" applyBorder="1" applyAlignment="1" applyProtection="1">
      <alignment horizontal="center" vertical="center"/>
      <protection locked="0"/>
    </xf>
    <xf numFmtId="0" fontId="45" fillId="9" borderId="68" xfId="0" applyFont="1" applyFill="1" applyBorder="1" applyAlignment="1" applyProtection="1">
      <alignment horizontal="center" vertical="center" wrapText="1"/>
      <protection hidden="1" locked="0"/>
    </xf>
    <xf numFmtId="0" fontId="33" fillId="0" borderId="45" xfId="0" applyFont="1" applyBorder="1" applyAlignment="1" applyProtection="1">
      <alignment horizontal="center" vertical="center" wrapText="1"/>
      <protection locked="0"/>
    </xf>
    <xf numFmtId="0" fontId="33" fillId="0" borderId="46" xfId="0" applyFont="1" applyBorder="1" applyAlignment="1" applyProtection="1">
      <alignment horizontal="center" vertical="center" wrapText="1"/>
      <protection locked="0"/>
    </xf>
    <xf numFmtId="49" fontId="33" fillId="0" borderId="66" xfId="0" applyNumberFormat="1" applyFont="1" applyBorder="1" applyAlignment="1" applyProtection="1">
      <alignment horizontal="center" vertical="center" wrapText="1"/>
      <protection locked="0"/>
    </xf>
    <xf numFmtId="0" fontId="33" fillId="0" borderId="46" xfId="0" applyFont="1" applyBorder="1" applyAlignment="1" applyProtection="1">
      <alignment horizontal="center" vertical="center"/>
      <protection locked="0"/>
    </xf>
    <xf numFmtId="0" fontId="33" fillId="0" borderId="28" xfId="0" applyFont="1" applyBorder="1" applyAlignment="1" applyProtection="1">
      <alignment horizontal="center" vertical="center" wrapText="1"/>
      <protection locked="0"/>
    </xf>
    <xf numFmtId="0" fontId="24" fillId="4" borderId="61" xfId="0" applyFont="1" applyFill="1" applyBorder="1" applyAlignment="1" applyProtection="1">
      <alignment horizontal="left" vertical="center" wrapText="1"/>
      <protection locked="0"/>
    </xf>
    <xf numFmtId="0" fontId="5" fillId="4" borderId="25" xfId="0" applyFont="1" applyFill="1" applyBorder="1" applyAlignment="1" applyProtection="1">
      <alignment horizontal="left" vertical="center"/>
      <protection locked="0"/>
    </xf>
    <xf numFmtId="0" fontId="5" fillId="4" borderId="26" xfId="0" applyFont="1" applyFill="1" applyBorder="1" applyAlignment="1" applyProtection="1">
      <alignment horizontal="left" vertical="center"/>
      <protection locked="0"/>
    </xf>
    <xf numFmtId="49" fontId="18" fillId="0" borderId="20" xfId="0" applyNumberFormat="1" applyFont="1" applyBorder="1" applyAlignment="1">
      <alignment horizontal="left" vertical="center" wrapText="1"/>
    </xf>
    <xf numFmtId="0" fontId="26" fillId="0" borderId="70" xfId="0" applyFont="1" applyBorder="1" applyAlignment="1" applyProtection="1">
      <alignment horizontal="center" vertical="center" wrapText="1"/>
      <protection locked="0"/>
    </xf>
    <xf numFmtId="0" fontId="26" fillId="0" borderId="71" xfId="0" applyFont="1" applyBorder="1" applyAlignment="1" applyProtection="1">
      <alignment horizontal="center" vertical="center" wrapText="1"/>
      <protection locked="0"/>
    </xf>
    <xf numFmtId="0" fontId="6" fillId="0" borderId="32" xfId="0" applyFont="1" applyBorder="1" applyAlignment="1">
      <alignment horizontal="left" vertical="center" wrapText="1"/>
    </xf>
    <xf numFmtId="1" fontId="39" fillId="0" borderId="72" xfId="0" applyNumberFormat="1" applyFont="1" applyBorder="1" applyAlignment="1">
      <alignment horizontal="center" vertical="center"/>
    </xf>
    <xf numFmtId="0" fontId="50" fillId="0" borderId="0" xfId="0" applyFont="1" applyAlignment="1">
      <alignment horizontal="right"/>
    </xf>
    <xf numFmtId="0" fontId="51" fillId="0" borderId="0" xfId="0" applyFont="1" applyAlignment="1">
      <alignment horizontal="right"/>
    </xf>
    <xf numFmtId="0" fontId="5" fillId="4" borderId="33" xfId="0" applyFont="1" applyFill="1" applyBorder="1" applyAlignment="1">
      <alignment horizontal="center" vertical="center"/>
    </xf>
    <xf numFmtId="0" fontId="1" fillId="0" borderId="33" xfId="0" applyFont="1" applyBorder="1" applyAlignment="1">
      <alignment horizontal="center" vertical="center"/>
    </xf>
    <xf numFmtId="0" fontId="8" fillId="0" borderId="18" xfId="0" applyFont="1" applyBorder="1" applyAlignment="1" applyProtection="1">
      <alignment horizontal="center" vertical="center"/>
      <protection hidden="1"/>
    </xf>
    <xf numFmtId="0" fontId="6" fillId="0" borderId="32" xfId="0" applyFont="1" applyBorder="1" applyAlignment="1">
      <alignment vertical="center" wrapText="1"/>
    </xf>
    <xf numFmtId="0" fontId="6" fillId="0" borderId="9" xfId="0" applyFont="1" applyBorder="1" applyAlignment="1">
      <alignment vertical="center"/>
    </xf>
    <xf numFmtId="0" fontId="6" fillId="0" borderId="73" xfId="0" applyFont="1" applyBorder="1" applyAlignment="1">
      <alignment vertical="center"/>
    </xf>
    <xf numFmtId="0" fontId="52" fillId="0" borderId="0" xfId="0" applyFont="1" applyAlignment="1" applyProtection="1">
      <alignment horizontal="left" vertical="center" wrapText="1"/>
      <protection locked="0"/>
    </xf>
    <xf numFmtId="0" fontId="53" fillId="0" borderId="0" xfId="0" applyFont="1" applyAlignment="1" applyProtection="1">
      <alignment horizontal="left"/>
      <protection locked="0"/>
    </xf>
    <xf numFmtId="49" fontId="53" fillId="0" borderId="0" xfId="0" applyNumberFormat="1" applyFont="1" applyAlignment="1" applyProtection="1">
      <alignment horizontal="left"/>
      <protection locked="0"/>
    </xf>
    <xf numFmtId="4" fontId="6" fillId="0" borderId="20" xfId="0" applyNumberFormat="1" applyFont="1" applyBorder="1" applyAlignment="1" applyProtection="1">
      <alignment horizontal="right" vertical="top" shrinkToFit="1"/>
      <protection locked="0"/>
    </xf>
    <xf numFmtId="0" fontId="28" fillId="0" borderId="0" xfId="0" applyFont="1" applyAlignment="1" applyProtection="1">
      <alignment horizontal="center" vertical="top" wrapText="1"/>
      <protection hidden="1"/>
    </xf>
    <xf numFmtId="49" fontId="16" fillId="0" borderId="43" xfId="0" applyNumberFormat="1" applyFont="1" applyBorder="1" applyAlignment="1">
      <alignment horizontal="left" vertical="center"/>
    </xf>
    <xf numFmtId="0" fontId="8" fillId="0" borderId="10" xfId="0" applyFont="1" applyBorder="1"/>
    <xf numFmtId="0" fontId="8" fillId="0" borderId="74" xfId="0" applyFont="1" applyBorder="1"/>
    <xf numFmtId="49" fontId="16" fillId="0" borderId="44" xfId="0" applyNumberFormat="1" applyFont="1" applyBorder="1" applyAlignment="1">
      <alignment horizontal="left" vertical="center"/>
    </xf>
    <xf numFmtId="0" fontId="8" fillId="0" borderId="75" xfId="0" applyFont="1" applyBorder="1"/>
    <xf numFmtId="0" fontId="8" fillId="0" borderId="76" xfId="0" applyFont="1" applyBorder="1"/>
    <xf numFmtId="0" fontId="16" fillId="0" borderId="42" xfId="0" applyFont="1" applyBorder="1" applyAlignment="1">
      <alignment horizontal="left" vertical="center"/>
    </xf>
    <xf numFmtId="0" fontId="8" fillId="0" borderId="77" xfId="0" applyFont="1" applyBorder="1"/>
    <xf numFmtId="0" fontId="8" fillId="0" borderId="78" xfId="0" applyFont="1" applyBorder="1"/>
    <xf numFmtId="0" fontId="16" fillId="0" borderId="43" xfId="0" applyFont="1" applyBorder="1" applyAlignment="1">
      <alignment horizontal="left" vertical="center"/>
    </xf>
    <xf numFmtId="0" fontId="16" fillId="0" borderId="44" xfId="0" applyFont="1" applyBorder="1" applyAlignment="1">
      <alignment horizontal="left" vertical="center"/>
    </xf>
    <xf numFmtId="49" fontId="16" fillId="0" borderId="42" xfId="0" applyNumberFormat="1" applyFont="1" applyBorder="1" applyAlignment="1">
      <alignment horizontal="left" vertical="center"/>
    </xf>
    <xf numFmtId="0" fontId="24" fillId="4" borderId="79" xfId="0" applyFont="1" applyFill="1" applyBorder="1" applyAlignment="1">
      <alignment horizontal="center" vertical="center" wrapText="1"/>
    </xf>
    <xf numFmtId="0" fontId="21" fillId="0" borderId="29" xfId="0" applyFont="1" applyBorder="1"/>
    <xf numFmtId="0" fontId="21" fillId="0" borderId="47" xfId="0" applyFont="1" applyBorder="1"/>
    <xf numFmtId="49" fontId="5" fillId="0" borderId="70" xfId="0" applyNumberFormat="1" applyFont="1" applyBorder="1" applyAlignment="1">
      <alignment horizontal="center" vertical="center" wrapText="1"/>
    </xf>
    <xf numFmtId="0" fontId="8" fillId="0" borderId="80" xfId="0" applyFont="1" applyBorder="1"/>
    <xf numFmtId="0" fontId="8" fillId="0" borderId="81" xfId="0" applyFont="1" applyBorder="1"/>
    <xf numFmtId="49" fontId="3" fillId="4" borderId="82" xfId="0" applyNumberFormat="1" applyFont="1" applyFill="1" applyBorder="1" applyAlignment="1">
      <alignment horizontal="left" vertical="center"/>
    </xf>
    <xf numFmtId="0" fontId="8" fillId="0" borderId="83" xfId="0" applyFont="1" applyBorder="1"/>
    <xf numFmtId="49" fontId="3" fillId="4" borderId="4" xfId="0" applyNumberFormat="1" applyFont="1" applyFill="1" applyBorder="1" applyAlignment="1">
      <alignment horizontal="left" vertical="center" shrinkToFit="1"/>
    </xf>
    <xf numFmtId="0" fontId="8" fillId="0" borderId="5" xfId="0" applyFont="1" applyBorder="1"/>
    <xf numFmtId="0" fontId="9" fillId="0" borderId="0" xfId="0" applyFont="1" applyBorder="1" applyAlignment="1">
      <alignment horizontal="center" vertical="center" wrapText="1"/>
    </xf>
    <xf numFmtId="0" fontId="8" fillId="0" borderId="0" xfId="0" applyFont="1" applyBorder="1"/>
    <xf numFmtId="0" fontId="48" fillId="0" borderId="0" xfId="0" applyFont="1" applyAlignment="1">
      <alignment horizontal="center" wrapText="1"/>
    </xf>
    <xf numFmtId="0" fontId="49" fillId="0" borderId="0" xfId="0" applyFont="1"/>
    <xf numFmtId="49" fontId="15" fillId="4" borderId="9" xfId="0" applyNumberFormat="1" applyFont="1" applyFill="1" applyBorder="1" applyAlignment="1">
      <alignment horizontal="center" vertical="center" wrapText="1"/>
    </xf>
    <xf numFmtId="0" fontId="8" fillId="0" borderId="12" xfId="0" applyFont="1" applyBorder="1"/>
    <xf numFmtId="0" fontId="8" fillId="0" borderId="13" xfId="0" applyFont="1" applyBorder="1"/>
    <xf numFmtId="49" fontId="3" fillId="4" borderId="1" xfId="0" applyNumberFormat="1" applyFont="1" applyFill="1" applyBorder="1" applyAlignment="1">
      <alignment horizontal="left" vertical="center"/>
    </xf>
    <xf numFmtId="0" fontId="8" fillId="0" borderId="3" xfId="0" applyFont="1" applyBorder="1"/>
    <xf numFmtId="0" fontId="3" fillId="4" borderId="6" xfId="0" applyFont="1" applyFill="1" applyBorder="1" applyAlignment="1">
      <alignment horizontal="left" vertical="center"/>
    </xf>
    <xf numFmtId="0" fontId="8" fillId="0" borderId="8" xfId="0" applyFont="1" applyBorder="1"/>
    <xf numFmtId="0" fontId="6" fillId="0" borderId="0" xfId="0" applyFont="1" applyAlignment="1">
      <alignment horizontal="center" vertical="top" wrapText="1"/>
    </xf>
    <xf numFmtId="0" fontId="29" fillId="0" borderId="0" xfId="0" applyFont="1"/>
    <xf numFmtId="0" fontId="22" fillId="4" borderId="37" xfId="0" applyFont="1" applyFill="1" applyBorder="1" applyAlignment="1">
      <alignment horizontal="left" vertical="center" wrapText="1"/>
    </xf>
    <xf numFmtId="0" fontId="23" fillId="0" borderId="29" xfId="0" applyFont="1" applyBorder="1" applyAlignment="1">
      <alignment horizontal="left"/>
    </xf>
    <xf numFmtId="0" fontId="9" fillId="0" borderId="0" xfId="0" applyFont="1" applyAlignment="1" applyProtection="1">
      <alignment horizontal="center" vertical="center" wrapText="1"/>
      <protection locked="0"/>
    </xf>
    <xf numFmtId="0" fontId="30" fillId="0" borderId="0" xfId="0" applyFont="1" applyAlignment="1" applyProtection="1">
      <alignment horizontal="center" vertical="center"/>
      <protection locked="0"/>
    </xf>
    <xf numFmtId="0" fontId="22" fillId="4" borderId="61" xfId="0" applyFont="1" applyFill="1" applyBorder="1" applyAlignment="1">
      <alignment horizontal="left" vertical="center" wrapText="1"/>
    </xf>
    <xf numFmtId="0" fontId="23" fillId="0" borderId="31" xfId="0" applyFont="1" applyBorder="1" applyAlignment="1">
      <alignment horizontal="left"/>
    </xf>
    <xf numFmtId="0" fontId="34" fillId="0" borderId="0" xfId="0" applyFont="1" applyAlignment="1" applyProtection="1">
      <alignment horizontal="center" vertical="center"/>
      <protection locked="0"/>
    </xf>
    <xf numFmtId="0" fontId="35" fillId="0" borderId="0" xfId="0" applyFont="1" applyProtection="1">
      <protection locked="0"/>
    </xf>
    <xf numFmtId="0" fontId="36" fillId="4" borderId="61" xfId="0" applyFont="1" applyFill="1" applyBorder="1" applyAlignment="1">
      <alignment horizontal="left" vertical="center"/>
    </xf>
    <xf numFmtId="0" fontId="22" fillId="4" borderId="61" xfId="0" applyFont="1" applyFill="1" applyBorder="1" applyAlignment="1" applyProtection="1">
      <alignment horizontal="left" vertical="center" wrapText="1"/>
      <protection locked="0"/>
    </xf>
    <xf numFmtId="0" fontId="23" fillId="0" borderId="31"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0" fillId="0" borderId="0" xfId="0" applyFont="1" applyProtection="1">
      <protection locked="0"/>
    </xf>
    <xf numFmtId="0" fontId="18" fillId="0" borderId="0" xfId="0" applyFont="1" applyAlignment="1">
      <alignment horizontal="center" vertical="top" wrapText="1"/>
    </xf>
    <xf numFmtId="0" fontId="2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5" fillId="4" borderId="72" xfId="0" applyNumberFormat="1" applyFont="1" applyFill="1" applyBorder="1" applyAlignment="1">
      <alignment horizontal="left" vertical="center"/>
    </xf>
    <xf numFmtId="0" fontId="8" fillId="0" borderId="84" xfId="0" applyFont="1" applyBorder="1"/>
    <xf numFmtId="0" fontId="8" fillId="0" borderId="85" xfId="0" applyFont="1" applyBorder="1"/>
    <xf numFmtId="0" fontId="9" fillId="0" borderId="0" xfId="0" applyFont="1" applyAlignment="1">
      <alignment horizontal="center" vertical="center"/>
    </xf>
    <xf numFmtId="49" fontId="5" fillId="4" borderId="86" xfId="0" applyNumberFormat="1" applyFont="1" applyFill="1" applyBorder="1" applyAlignment="1">
      <alignment horizontal="left" vertical="center" wrapText="1"/>
    </xf>
    <xf numFmtId="0" fontId="8" fillId="0" borderId="87" xfId="0" applyFont="1" applyBorder="1"/>
    <xf numFmtId="0" fontId="8" fillId="0" borderId="88" xfId="0" applyFont="1" applyBorder="1"/>
    <xf numFmtId="49" fontId="5" fillId="4" borderId="72" xfId="0" applyNumberFormat="1" applyFont="1" applyFill="1" applyBorder="1" applyAlignment="1">
      <alignment horizontal="left" vertical="center"/>
    </xf>
    <xf numFmtId="0" fontId="1" fillId="0" borderId="37" xfId="0" applyFont="1" applyBorder="1" applyAlignment="1">
      <alignment vertical="center" wrapText="1"/>
    </xf>
    <xf numFmtId="0" fontId="8" fillId="0" borderId="89" xfId="0" applyFont="1" applyBorder="1"/>
    <xf numFmtId="0" fontId="1" fillId="0" borderId="37" xfId="23" applyFont="1" applyBorder="1" applyAlignment="1">
      <alignment vertical="center" wrapText="1"/>
      <protection/>
    </xf>
    <xf numFmtId="0" fontId="8" fillId="0" borderId="89" xfId="23" applyFont="1" applyBorder="1">
      <alignment/>
      <protection/>
    </xf>
    <xf numFmtId="0" fontId="1" fillId="0" borderId="37" xfId="23" applyFont="1" applyBorder="1" applyAlignment="1">
      <alignment vertical="center" wrapText="1"/>
      <protection/>
    </xf>
    <xf numFmtId="0" fontId="1" fillId="0" borderId="37" xfId="0" applyFont="1" applyBorder="1" applyAlignment="1">
      <alignment vertical="center" wrapText="1"/>
    </xf>
    <xf numFmtId="0" fontId="8" fillId="0" borderId="18" xfId="25" applyBorder="1" applyAlignment="1" applyProtection="1">
      <alignment vertical="center" wrapText="1"/>
      <protection hidden="1"/>
    </xf>
    <xf numFmtId="0" fontId="9" fillId="0" borderId="7" xfId="0" applyFont="1" applyBorder="1" applyAlignment="1">
      <alignment horizontal="center" vertical="center"/>
    </xf>
    <xf numFmtId="0" fontId="4" fillId="0" borderId="37" xfId="0" applyFont="1" applyBorder="1" applyAlignment="1">
      <alignment vertical="center" wrapText="1"/>
    </xf>
    <xf numFmtId="0" fontId="8" fillId="0" borderId="29" xfId="0" applyFont="1" applyBorder="1"/>
    <xf numFmtId="0" fontId="5" fillId="4" borderId="37" xfId="0" applyFont="1" applyFill="1" applyBorder="1" applyAlignment="1">
      <alignment horizontal="center" vertical="center"/>
    </xf>
    <xf numFmtId="0" fontId="1" fillId="0" borderId="90" xfId="0" applyFont="1" applyBorder="1" applyAlignment="1">
      <alignment vertical="center" wrapText="1"/>
    </xf>
    <xf numFmtId="0" fontId="1" fillId="0" borderId="89" xfId="0" applyFont="1" applyBorder="1" applyAlignment="1">
      <alignment vertical="center" wrapText="1"/>
    </xf>
  </cellXfs>
  <cellStyles count="12">
    <cellStyle name="Normal" xfId="0" builtinId="0"/>
    <cellStyle name="Percent" xfId="15" builtinId="5"/>
    <cellStyle name="Currency" xfId="16" builtinId="4"/>
    <cellStyle name="Currency [0]" xfId="17" builtinId="7"/>
    <cellStyle name="Comma" xfId="18" builtinId="3"/>
    <cellStyle name="Comma [0]" xfId="19" builtinId="6"/>
    <cellStyle name="Hyperlink 2" xfId="20"/>
    <cellStyle name="Hyperlink 3" xfId="21"/>
    <cellStyle name="Normal 2" xfId="22"/>
    <cellStyle name="Normal 3" xfId="23"/>
    <cellStyle name="Normal_Sheet1" xfId="24"/>
    <cellStyle name="Obično_GFI-POD ver. 1.0.5" xfId="25"/>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177"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3" Type="http://schemas.openxmlformats.org/officeDocument/2006/relationships/customXml" Target="../customXml/item1.xml" /><Relationship Id="rId14" Type="http://schemas.openxmlformats.org/officeDocument/2006/relationships/customXml" Target="../customXml/item2.xml" /><Relationship Id="rId8" Type="http://schemas.openxmlformats.org/officeDocument/2006/relationships/worksheet" Target="worksheets/sheet6.xml" /><Relationship Id="rId9" Type="http://schemas.openxmlformats.org/officeDocument/2006/relationships/worksheet" Target="worksheets/sheet7.xml" /><Relationship Id="rId1" Type="http://schemas.openxmlformats.org/officeDocument/2006/relationships/theme" Target="theme/theme1.xml" /><Relationship Id="rId7" Type="http://schemas.openxmlformats.org/officeDocument/2006/relationships/worksheet" Target="worksheets/sheet5.xml" /><Relationship Id="rId5" Type="http://schemas.openxmlformats.org/officeDocument/2006/relationships/worksheet" Target="worksheets/sheet3.xml" /><Relationship Id="rId12" Type="http://schemas.openxmlformats.org/officeDocument/2006/relationships/sharedStrings" Target="sharedStrings.xml" /><Relationship Id="rId2" Type="http://schemas.openxmlformats.org/officeDocument/2006/relationships/styles" Target="styles.xml" /><Relationship Id="rId4" Type="http://schemas.openxmlformats.org/officeDocument/2006/relationships/worksheet" Target="worksheets/sheet2.xml" /><Relationship Id="rId6" Type="http://schemas.openxmlformats.org/officeDocument/2006/relationships/worksheet" Target="worksheets/sheet4.xml" /><Relationship Id="rId3" Type="http://schemas.openxmlformats.org/officeDocument/2006/relationships/worksheet" Target="worksheets/sheet1.xml" /><Relationship Id="rId10" Type="http://schemas.openxmlformats.org/officeDocument/2006/relationships/worksheet" Target="worksheets/sheet8.xml" /><Relationship Id="rId11" Type="http://schemas.openxmlformats.org/officeDocument/2006/relationships/worksheet" Target="worksheets/sheet9.xml" /><Relationship Id="rId15" Type="http://schemas.openxmlformats.org/officeDocument/2006/relationships/calcChain" Target="calcChain.xml"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1"/>
  <sheetViews>
    <sheetView showGridLines="0" workbookViewId="0" topLeftCell="A1"/>
  </sheetViews>
  <sheetFormatPr defaultColWidth="14.4242857142857" defaultRowHeight="15" customHeight="1"/>
  <cols>
    <col min="1" max="1" width="112.714285714286" style="268" customWidth="1"/>
    <col min="2" max="7" width="14.4285714285714" customWidth="1"/>
  </cols>
  <sheetData>
    <row r="1" spans="1:1" ht="37.5" customHeight="1">
      <c r="A1" s="275" t="s">
        <v>0</v>
      </c>
    </row>
    <row r="2" spans="1:1" ht="12.75" customHeight="1">
      <c r="A2" s="269"/>
    </row>
    <row r="3" spans="1:1" ht="22.5">
      <c r="A3" s="270" t="s">
        <v>1</v>
      </c>
    </row>
    <row r="4" spans="1:1" ht="39" customHeight="1">
      <c r="A4" s="270" t="s">
        <v>2</v>
      </c>
    </row>
    <row r="5" spans="1:1" ht="51.75" customHeight="1">
      <c r="A5" s="270" t="s">
        <v>3</v>
      </c>
    </row>
    <row r="6" spans="1:1" ht="27" customHeight="1">
      <c r="A6" s="271" t="s">
        <v>4</v>
      </c>
    </row>
    <row r="7" spans="1:1" ht="56.25">
      <c r="A7" s="272" t="s">
        <v>5</v>
      </c>
    </row>
    <row r="8" spans="1:1" ht="78.75">
      <c r="A8" s="273" t="s">
        <v>6</v>
      </c>
    </row>
    <row r="9" spans="1:1" ht="22.5">
      <c r="A9" s="270" t="s">
        <v>7</v>
      </c>
    </row>
    <row r="10" spans="1:1" ht="56.25">
      <c r="A10" s="270" t="s">
        <v>8</v>
      </c>
    </row>
    <row r="11" spans="1:1" ht="42.75" customHeight="1">
      <c r="A11" s="274" t="s">
        <v>9</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t="12.75" customHeight="1" hidden="1"/>
    <row r="26" ht="12.75" customHeight="1" hidden="1"/>
    <row r="27" ht="12.75" customHeight="1" hidden="1"/>
    <row r="28" ht="12.75" customHeight="1" hidden="1"/>
    <row r="29" ht="12.75" customHeight="1" hidden="1"/>
    <row r="30" ht="12.75" customHeight="1" hidden="1"/>
    <row r="31" ht="12.75" customHeight="1" hidden="1"/>
    <row r="32" ht="12.75" customHeight="1" hidden="1"/>
    <row r="33" ht="12.75" customHeight="1" hidden="1"/>
    <row r="34" ht="12.75" customHeight="1" hidden="1"/>
    <row r="35" ht="12.75" customHeight="1" hidden="1"/>
    <row r="36" ht="12.75" customHeight="1" hidden="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orientation="portrait"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X236"/>
  <sheetViews>
    <sheetView showGridLines="0" tabSelected="1" workbookViewId="0" topLeftCell="A1">
      <selection pane="topLeft" activeCell="C6" sqref="C6"/>
    </sheetView>
  </sheetViews>
  <sheetFormatPr defaultColWidth="14.4242857142857" defaultRowHeight="15" customHeight="1"/>
  <cols>
    <col min="1" max="1" width="16.5714285714286" customWidth="1"/>
    <col min="2" max="2" width="5.71428571428571" customWidth="1"/>
    <col min="3" max="3" width="37.4285714285714" customWidth="1"/>
    <col min="4" max="4" width="9.42857142857143" customWidth="1"/>
    <col min="5" max="5" width="20.1428571428571" customWidth="1"/>
    <col min="6" max="6" width="9.28571428571429" customWidth="1"/>
    <col min="7" max="7" width="7.71428571428571" customWidth="1"/>
    <col min="8" max="9" width="16.2857142857143" customWidth="1"/>
    <col min="10" max="24" width="8" customWidth="1"/>
  </cols>
  <sheetData>
    <row r="2" spans="1:24" ht="37.5" customHeight="1">
      <c r="A2" s="334" t="s">
        <v>10</v>
      </c>
      <c r="B2" s="335"/>
      <c r="C2" s="335"/>
      <c r="D2" s="335"/>
      <c r="E2" s="335"/>
      <c r="F2" s="335"/>
      <c r="G2" s="335"/>
      <c r="H2" s="335"/>
      <c r="I2" s="335"/>
      <c r="J2" s="4"/>
      <c r="K2" s="4"/>
      <c r="L2" s="4"/>
      <c r="M2" s="4"/>
      <c r="N2" s="4"/>
      <c r="O2" s="4"/>
      <c r="P2" s="4"/>
      <c r="Q2" s="4"/>
      <c r="R2" s="4"/>
      <c r="S2" s="4"/>
      <c r="T2" s="4"/>
      <c r="U2" s="4"/>
      <c r="V2" s="4"/>
      <c r="W2" s="4"/>
      <c r="X2" s="4"/>
    </row>
    <row r="3" spans="1:24" ht="15.75" customHeight="1">
      <c r="A3" s="4"/>
      <c r="B3" s="16"/>
      <c r="C3" s="16"/>
      <c r="D3" s="16"/>
      <c r="E3" s="16"/>
      <c r="F3" s="16"/>
      <c r="G3" s="16"/>
      <c r="H3" s="4"/>
      <c r="I3" s="258" t="s">
        <v>11</v>
      </c>
      <c r="J3" s="4"/>
      <c r="K3" s="4"/>
      <c r="L3" s="4"/>
      <c r="M3" s="4"/>
      <c r="N3" s="4"/>
      <c r="O3" s="4"/>
      <c r="P3" s="4"/>
      <c r="Q3" s="4"/>
      <c r="R3" s="4"/>
      <c r="S3" s="4"/>
      <c r="T3" s="4"/>
      <c r="U3" s="4"/>
      <c r="V3" s="4"/>
      <c r="W3" s="4"/>
      <c r="X3" s="4"/>
    </row>
    <row r="4" spans="1:24" ht="32.25" customHeight="1">
      <c r="A4" s="336" t="s">
        <v>12</v>
      </c>
      <c r="B4" s="337"/>
      <c r="C4" s="337"/>
      <c r="D4" s="337"/>
      <c r="E4" s="337"/>
      <c r="F4" s="337"/>
      <c r="G4" s="337"/>
      <c r="H4" s="337"/>
      <c r="I4" s="337"/>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2:24" ht="12.75">
      <c r="B6" s="18" t="s">
        <v>13</v>
      </c>
      <c r="C6" s="264">
        <v>31954</v>
      </c>
      <c r="H6" s="19" t="s">
        <v>14</v>
      </c>
      <c r="I6" s="20" t="s">
        <v>15</v>
      </c>
      <c r="J6" s="4"/>
      <c r="L6" s="4"/>
      <c r="M6" s="4"/>
      <c r="N6" s="4"/>
      <c r="O6" s="4"/>
      <c r="P6" s="4"/>
      <c r="Q6" s="4"/>
      <c r="R6" s="4"/>
      <c r="S6" s="4"/>
      <c r="T6" s="4"/>
      <c r="U6" s="4"/>
      <c r="V6" s="4"/>
      <c r="W6" s="4"/>
      <c r="X6" s="4"/>
    </row>
    <row r="7" spans="2:24" ht="15" customHeight="1">
      <c r="B7" s="21"/>
      <c r="C7" s="22"/>
      <c r="D7" s="23"/>
      <c r="E7" s="338" t="s">
        <v>16</v>
      </c>
      <c r="F7" s="341" t="s">
        <v>17</v>
      </c>
      <c r="G7" s="342"/>
      <c r="H7" s="24" t="str">
        <f>IF(OR(MAX(#REF!)&gt;0,MIN(#REF!)&lt;0),"DA","NE")</f>
        <v>DA</v>
      </c>
      <c r="I7" s="25" t="str">
        <f>IF(AND(H7="DA",Kont!E20&gt;0),Kont!E20,"Nema")</f>
        <v>Nema</v>
      </c>
      <c r="L7" s="4"/>
      <c r="M7" s="4"/>
      <c r="N7" s="4"/>
      <c r="O7" s="4"/>
      <c r="P7" s="4"/>
      <c r="Q7" s="4"/>
      <c r="R7" s="4"/>
      <c r="S7" s="4"/>
      <c r="T7" s="4"/>
      <c r="U7" s="4"/>
      <c r="V7" s="4"/>
      <c r="W7" s="4"/>
      <c r="X7" s="4"/>
    </row>
    <row r="8" spans="2:24" ht="12.75">
      <c r="B8" s="18" t="s">
        <v>18</v>
      </c>
      <c r="C8" s="263" t="s">
        <v>3411</v>
      </c>
      <c r="E8" s="339"/>
      <c r="F8" s="330" t="s">
        <v>19</v>
      </c>
      <c r="G8" s="331"/>
      <c r="H8" s="26" t="str">
        <f>IF(OR(MAX(#REF!)&gt;0,MIN(#REF!)&lt;0),"DA","NE")</f>
        <v>DA</v>
      </c>
      <c r="I8" s="27" t="str">
        <f>IF(AND(H8="DA",Kont!E277&gt;0),Kont!E277,"Nema")</f>
        <v>Nema</v>
      </c>
      <c r="J8" s="4"/>
      <c r="L8" s="4"/>
      <c r="M8" s="4"/>
      <c r="N8" s="4"/>
      <c r="O8" s="4"/>
      <c r="P8" s="4"/>
      <c r="Q8" s="4"/>
      <c r="R8" s="4"/>
      <c r="S8" s="4"/>
      <c r="T8" s="4"/>
      <c r="U8" s="4"/>
      <c r="V8" s="4"/>
      <c r="W8" s="4"/>
      <c r="X8" s="4"/>
    </row>
    <row r="9" spans="2:24" ht="15" customHeight="1">
      <c r="B9" s="28"/>
      <c r="C9" s="29"/>
      <c r="E9" s="339"/>
      <c r="F9" s="332" t="s">
        <v>20</v>
      </c>
      <c r="G9" s="333"/>
      <c r="H9" s="30" t="str">
        <f>IF(OR(MAX(#REF!)&gt;0,MIN(#REF!)&lt;0),"DA","NE")</f>
        <v>DA</v>
      </c>
      <c r="I9" s="31" t="str">
        <f>IF(AND(H9="DA",Kont!E317&gt;0),Kont!E317,"Nema")</f>
        <v>Nema</v>
      </c>
      <c r="J9" s="4"/>
      <c r="L9" s="4"/>
      <c r="M9" s="4"/>
      <c r="N9" s="4"/>
      <c r="O9" s="4"/>
      <c r="P9" s="4"/>
      <c r="Q9" s="4"/>
      <c r="R9" s="4"/>
      <c r="S9" s="4"/>
      <c r="T9" s="4"/>
      <c r="U9" s="4"/>
      <c r="V9" s="4"/>
      <c r="W9" s="4"/>
      <c r="X9" s="4"/>
    </row>
    <row r="10" spans="2:24" ht="12.75">
      <c r="B10" s="18" t="s">
        <v>21</v>
      </c>
      <c r="C10" s="265">
        <v>22</v>
      </c>
      <c r="E10" s="339"/>
      <c r="F10" s="330" t="s">
        <v>23</v>
      </c>
      <c r="G10" s="33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2:24" ht="15" customHeight="1">
      <c r="B11" s="28"/>
      <c r="C11" s="29"/>
      <c r="E11" s="340"/>
      <c r="F11" s="343" t="s">
        <v>24</v>
      </c>
      <c r="G11" s="344"/>
      <c r="H11" s="32" t="str">
        <f>IF(OR(MAX(#REF!)&gt;0,MIN(#REF!)&lt;0),"DA","NE")</f>
        <v>DA</v>
      </c>
      <c r="I11" s="33" t="str">
        <f>IF(AND(H11="DA",Kont!E312&gt;0),Kont!E312,"Nema")</f>
        <v>Nema</v>
      </c>
      <c r="J11" s="4"/>
      <c r="K11" s="4"/>
      <c r="L11" s="4"/>
      <c r="M11" s="4"/>
      <c r="N11" s="4"/>
      <c r="O11" s="4"/>
      <c r="P11" s="4"/>
      <c r="Q11" s="4"/>
      <c r="R11" s="4"/>
      <c r="S11" s="4"/>
      <c r="T11" s="4"/>
      <c r="U11" s="4"/>
      <c r="V11" s="4"/>
      <c r="W11" s="4"/>
      <c r="X11" s="4"/>
    </row>
    <row r="12" spans="2:24" ht="12.75">
      <c r="B12" s="18" t="s">
        <v>25</v>
      </c>
      <c r="C12" s="266" t="s">
        <v>3412</v>
      </c>
      <c r="J12" s="4"/>
      <c r="K12" s="4"/>
      <c r="L12" s="4"/>
      <c r="M12" s="4"/>
      <c r="N12" s="4"/>
      <c r="O12" s="4"/>
      <c r="P12" s="4"/>
      <c r="Q12" s="4"/>
      <c r="R12" s="4"/>
      <c r="S12" s="4"/>
      <c r="T12" s="4"/>
      <c r="U12" s="4"/>
      <c r="V12" s="4"/>
      <c r="W12" s="4"/>
      <c r="X12" s="4"/>
    </row>
    <row r="13" spans="10: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26</v>
      </c>
      <c r="B15" s="324" t="s">
        <v>27</v>
      </c>
      <c r="C15" s="325"/>
      <c r="D15" s="325"/>
      <c r="E15" s="325"/>
      <c r="F15" s="326"/>
      <c r="G15" s="260" t="s">
        <v>28</v>
      </c>
      <c r="H15" s="260" t="s">
        <v>29</v>
      </c>
      <c r="I15" s="261" t="s">
        <v>30</v>
      </c>
      <c r="J15" s="4"/>
      <c r="K15" s="4"/>
      <c r="L15" s="4"/>
      <c r="M15" s="4"/>
      <c r="N15" s="4"/>
      <c r="O15" s="4"/>
      <c r="P15" s="4"/>
      <c r="Q15" s="4"/>
      <c r="R15" s="4"/>
      <c r="S15" s="4"/>
      <c r="T15" s="4"/>
      <c r="U15" s="4"/>
      <c r="V15" s="4"/>
      <c r="W15" s="4"/>
      <c r="X15" s="4"/>
    </row>
    <row r="16" spans="1:24" ht="12.75" customHeight="1">
      <c r="A16" s="327" t="s">
        <v>17</v>
      </c>
      <c r="B16" s="323" t="str">
        <f>'PR-RAS'!B6</f>
        <v xml:space="preserve">PRIHODI POSLOVANJA (šifre 61+62+63+64+65+66+67+68) </v>
      </c>
      <c r="C16" s="319"/>
      <c r="D16" s="319"/>
      <c r="E16" s="319"/>
      <c r="F16" s="320"/>
      <c r="G16" s="34" t="str">
        <f>'PR-RAS'!C6</f>
        <v>6</v>
      </c>
      <c r="H16" s="170">
        <f>'PR-RAS'!D6</f>
        <v>5144583.03</v>
      </c>
      <c r="I16" s="170">
        <f>'PR-RAS'!E6</f>
        <v>6319310.0299999993</v>
      </c>
      <c r="J16" s="4"/>
      <c r="K16" s="4"/>
      <c r="L16" s="4"/>
      <c r="M16" s="4"/>
      <c r="N16" s="4"/>
      <c r="O16" s="4"/>
      <c r="P16" s="4"/>
      <c r="Q16" s="4"/>
      <c r="R16" s="4"/>
      <c r="S16" s="4"/>
      <c r="T16" s="4"/>
      <c r="U16" s="4"/>
      <c r="V16" s="4"/>
      <c r="W16" s="4"/>
      <c r="X16" s="4"/>
    </row>
    <row r="17" spans="1:24" ht="12.75" customHeight="1">
      <c r="A17" s="328"/>
      <c r="B17" s="312" t="str">
        <f>'PR-RAS'!B151</f>
        <v xml:space="preserve">RASHODI POSLOVANJA (šifre 31+32+34+35+36+37+38) </v>
      </c>
      <c r="C17" s="313"/>
      <c r="D17" s="313"/>
      <c r="E17" s="313"/>
      <c r="F17" s="314"/>
      <c r="G17" s="35" t="str">
        <f>'PR-RAS'!C151</f>
        <v>3</v>
      </c>
      <c r="H17" s="170">
        <f>'PR-RAS'!D151</f>
        <v>4548690.70</v>
      </c>
      <c r="I17" s="170">
        <f>'PR-RAS'!E151</f>
        <v>7606151.7000000002</v>
      </c>
      <c r="J17" s="4"/>
      <c r="K17" s="4"/>
      <c r="L17" s="4"/>
      <c r="M17" s="4"/>
      <c r="N17" s="4"/>
      <c r="O17" s="4"/>
      <c r="P17" s="4"/>
      <c r="Q17" s="4"/>
      <c r="R17" s="4"/>
      <c r="S17" s="4"/>
      <c r="T17" s="4"/>
      <c r="U17" s="4"/>
      <c r="V17" s="4"/>
      <c r="W17" s="4"/>
      <c r="X17" s="4"/>
    </row>
    <row r="18" spans="1:24" ht="12.75" customHeight="1">
      <c r="A18" s="328"/>
      <c r="B18" s="312" t="str">
        <f>'PR-RAS'!B645</f>
        <v>Višak prihoda i primitaka raspoloživ u sljedećem razdoblju (šifre X005 + '9221-9222' - Y005 - '9222-9221')</v>
      </c>
      <c r="C18" s="313"/>
      <c r="D18" s="313"/>
      <c r="E18" s="313"/>
      <c r="F18" s="314"/>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c r="A19" s="329"/>
      <c r="B19" s="315" t="str">
        <f>'PR-RAS'!B646</f>
        <v>Manjak prihoda i primitaka za pokriće u sljedećem razdoblju (šifre Y005 + '9222-9221' - X005 - '9221-9222' )</v>
      </c>
      <c r="C19" s="316"/>
      <c r="D19" s="316"/>
      <c r="E19" s="316"/>
      <c r="F19" s="317"/>
      <c r="G19" s="36" t="str">
        <f>'PR-RAS'!C646</f>
        <v>Y006</v>
      </c>
      <c r="H19" s="171">
        <f>'PR-RAS'!D646</f>
        <v>538095.00999999978</v>
      </c>
      <c r="I19" s="171">
        <f>'PR-RAS'!E646</f>
        <v>1304606.5600000005</v>
      </c>
      <c r="J19" s="4"/>
      <c r="K19" s="4"/>
      <c r="L19" s="4"/>
      <c r="M19" s="4"/>
      <c r="N19" s="4"/>
      <c r="O19" s="4"/>
      <c r="P19" s="4"/>
      <c r="Q19" s="4"/>
      <c r="R19" s="4"/>
      <c r="S19" s="4"/>
      <c r="T19" s="4"/>
      <c r="U19" s="4"/>
      <c r="V19" s="4"/>
      <c r="W19" s="4"/>
      <c r="X19" s="4"/>
    </row>
    <row r="20" spans="1:24" ht="12.75" customHeight="1">
      <c r="A20" s="327" t="s">
        <v>19</v>
      </c>
      <c r="B20" s="323" t="str">
        <f>BILANCA!B7</f>
        <v>Nefinancijska imovina (šifre 01+02+03+04+05+06)</v>
      </c>
      <c r="C20" s="319"/>
      <c r="D20" s="319"/>
      <c r="E20" s="319"/>
      <c r="F20" s="320"/>
      <c r="G20" s="157" t="str">
        <f>BILANCA!C7</f>
        <v>B002</v>
      </c>
      <c r="H20" s="172">
        <f>BILANCA!D7</f>
        <v>28443154.75</v>
      </c>
      <c r="I20" s="173">
        <f>BILANCA!E7</f>
        <v>28459025.930000003</v>
      </c>
      <c r="J20" s="4"/>
      <c r="K20" s="4"/>
      <c r="L20" s="4"/>
      <c r="M20" s="4"/>
      <c r="N20" s="4"/>
      <c r="O20" s="4"/>
      <c r="P20" s="4"/>
      <c r="Q20" s="4"/>
      <c r="R20" s="4"/>
      <c r="S20" s="4"/>
      <c r="T20" s="4"/>
      <c r="U20" s="4"/>
      <c r="V20" s="4"/>
      <c r="W20" s="4"/>
      <c r="X20" s="4"/>
    </row>
    <row r="21" spans="1:24" ht="12.75" customHeight="1">
      <c r="A21" s="328"/>
      <c r="B21" s="312" t="str">
        <f>BILANCA!B68</f>
        <v>Financijska imovina (šifre 11+12+13+14+15+16+17+19)</v>
      </c>
      <c r="C21" s="313"/>
      <c r="D21" s="313"/>
      <c r="E21" s="313"/>
      <c r="F21" s="314"/>
      <c r="G21" s="158" t="str">
        <f>BILANCA!C68</f>
        <v>1</v>
      </c>
      <c r="H21" s="174">
        <f>BILANCA!D68</f>
        <v>5201902.99</v>
      </c>
      <c r="I21" s="175">
        <f>BILANCA!E68</f>
        <v>5917159.1699999999</v>
      </c>
      <c r="J21" s="4"/>
      <c r="K21" s="4"/>
      <c r="L21" s="4"/>
      <c r="M21" s="4"/>
      <c r="N21" s="4"/>
      <c r="O21" s="4"/>
      <c r="P21" s="4"/>
      <c r="Q21" s="4"/>
      <c r="R21" s="4"/>
      <c r="S21" s="4"/>
      <c r="T21" s="4"/>
      <c r="U21" s="4"/>
      <c r="V21" s="4"/>
      <c r="W21" s="4"/>
      <c r="X21" s="4"/>
    </row>
    <row r="22" spans="1:24" ht="12.75" customHeight="1">
      <c r="A22" s="328"/>
      <c r="B22" s="312" t="str">
        <f>BILANCA!B176</f>
        <v xml:space="preserve">Obveze (šifre 23+24+25+26+29) </v>
      </c>
      <c r="C22" s="313"/>
      <c r="D22" s="313"/>
      <c r="E22" s="313"/>
      <c r="F22" s="314"/>
      <c r="G22" s="158" t="str">
        <f>BILANCA!C176</f>
        <v>2</v>
      </c>
      <c r="H22" s="174">
        <f>BILANCA!D176</f>
        <v>2406156.2799999998</v>
      </c>
      <c r="I22" s="175">
        <f>BILANCA!E176</f>
        <v>5347665.4499999993</v>
      </c>
      <c r="J22" s="4"/>
      <c r="K22" s="4"/>
      <c r="L22" s="4"/>
      <c r="M22" s="4"/>
      <c r="N22" s="4"/>
      <c r="O22" s="4"/>
      <c r="P22" s="4"/>
      <c r="Q22" s="4"/>
      <c r="R22" s="4"/>
      <c r="S22" s="4"/>
      <c r="T22" s="4"/>
      <c r="U22" s="4"/>
      <c r="V22" s="4"/>
      <c r="W22" s="4"/>
      <c r="X22" s="4"/>
    </row>
    <row r="23" spans="1:24" ht="12.75" customHeight="1">
      <c r="A23" s="329"/>
      <c r="B23" s="315" t="str">
        <f>BILANCA!B237</f>
        <v>Vlastiti izvori (šifre 91 + 922 - 93 + 96 do 98)</v>
      </c>
      <c r="C23" s="316"/>
      <c r="D23" s="316"/>
      <c r="E23" s="316"/>
      <c r="F23" s="317"/>
      <c r="G23" s="159" t="str">
        <f>BILANCA!C237</f>
        <v>9</v>
      </c>
      <c r="H23" s="176">
        <f>BILANCA!D237</f>
        <v>31238901.460000001</v>
      </c>
      <c r="I23" s="177">
        <f>BILANCA!E237</f>
        <v>29028519.650000002</v>
      </c>
      <c r="J23" s="4"/>
      <c r="K23" s="4"/>
      <c r="L23" s="4"/>
      <c r="M23" s="4"/>
      <c r="N23" s="4"/>
      <c r="O23" s="4"/>
      <c r="P23" s="4"/>
      <c r="Q23" s="4"/>
      <c r="R23" s="4"/>
      <c r="S23" s="4"/>
      <c r="T23" s="4"/>
      <c r="U23" s="4"/>
      <c r="V23" s="4"/>
      <c r="W23" s="4"/>
      <c r="X23" s="4"/>
    </row>
    <row r="24" spans="1:24" ht="12.75" customHeight="1">
      <c r="A24" s="327" t="s">
        <v>31</v>
      </c>
      <c r="B24" s="323" t="str">
        <f>'RAS-funkcijski'!B5</f>
        <v>Opće javne usluge (šifre 011+012+013+014 do 018)</v>
      </c>
      <c r="C24" s="319"/>
      <c r="D24" s="319"/>
      <c r="E24" s="319"/>
      <c r="F24" s="320"/>
      <c r="G24" s="157" t="str">
        <f>'RAS-funkcijski'!C5</f>
        <v>01</v>
      </c>
      <c r="H24" s="172">
        <f>'RAS-funkcijski'!D5</f>
        <v>833193.22</v>
      </c>
      <c r="I24" s="173">
        <f>'RAS-funkcijski'!E5</f>
        <v>3473049.86</v>
      </c>
      <c r="J24" s="4"/>
      <c r="K24" s="4"/>
      <c r="L24" s="4"/>
      <c r="M24" s="4"/>
      <c r="N24" s="4"/>
      <c r="O24" s="4"/>
      <c r="P24" s="4"/>
      <c r="Q24" s="4"/>
      <c r="R24" s="4"/>
      <c r="S24" s="4"/>
      <c r="T24" s="4"/>
      <c r="U24" s="4"/>
      <c r="V24" s="4"/>
      <c r="W24" s="4"/>
      <c r="X24" s="4"/>
    </row>
    <row r="25" spans="1:24" ht="12.75" customHeight="1">
      <c r="A25" s="328"/>
      <c r="B25" s="312" t="str">
        <f>'RAS-funkcijski'!B35</f>
        <v>Ekonomski poslovi (šifre 041+042+043+044+045+046+047+048+049)</v>
      </c>
      <c r="C25" s="313"/>
      <c r="D25" s="313"/>
      <c r="E25" s="313"/>
      <c r="F25" s="314"/>
      <c r="G25" s="158" t="str">
        <f>'RAS-funkcijski'!C35</f>
        <v>04</v>
      </c>
      <c r="H25" s="174">
        <f>'RAS-funkcijski'!D35</f>
        <v>7432.49</v>
      </c>
      <c r="I25" s="175">
        <f>'RAS-funkcijski'!E35</f>
        <v>4860</v>
      </c>
      <c r="J25" s="4"/>
      <c r="K25" s="4"/>
      <c r="L25" s="4"/>
      <c r="M25" s="4"/>
      <c r="N25" s="4"/>
      <c r="O25" s="4"/>
      <c r="P25" s="4"/>
      <c r="Q25" s="4"/>
      <c r="R25" s="4"/>
      <c r="S25" s="4"/>
      <c r="T25" s="4"/>
      <c r="U25" s="4"/>
      <c r="V25" s="4"/>
      <c r="W25" s="4"/>
      <c r="X25" s="4"/>
    </row>
    <row r="26" spans="1:24" ht="12.75" customHeight="1">
      <c r="A26" s="328"/>
      <c r="B26" s="312" t="str">
        <f>'RAS-funkcijski'!B88</f>
        <v>Rashodi vezani za stanovanje i kom. pogodnosti koji nisu drugdje svrstani</v>
      </c>
      <c r="C26" s="313"/>
      <c r="D26" s="313"/>
      <c r="E26" s="313"/>
      <c r="F26" s="314"/>
      <c r="G26" s="158" t="str">
        <f>'RAS-funkcijski'!C88</f>
        <v>066</v>
      </c>
      <c r="H26" s="174">
        <f>'RAS-funkcijski'!D88</f>
        <v>1525863.74</v>
      </c>
      <c r="I26" s="175">
        <f>'RAS-funkcijski'!E88</f>
        <v>1207713.19</v>
      </c>
      <c r="J26" s="4"/>
      <c r="K26" s="4"/>
      <c r="L26" s="4"/>
      <c r="M26" s="4"/>
      <c r="N26" s="4"/>
      <c r="O26" s="4"/>
      <c r="P26" s="4"/>
      <c r="Q26" s="4"/>
      <c r="R26" s="4"/>
      <c r="S26" s="4"/>
      <c r="T26" s="4"/>
      <c r="U26" s="4"/>
      <c r="V26" s="4"/>
      <c r="W26" s="4"/>
      <c r="X26" s="4"/>
    </row>
    <row r="27" spans="1:24" ht="12.75" customHeight="1">
      <c r="A27" s="328"/>
      <c r="B27" s="312" t="str">
        <f>'RAS-funkcijski'!B114</f>
        <v>Obrazovanje (šifre 091+092+093+094+095+096+097+098)</v>
      </c>
      <c r="C27" s="313"/>
      <c r="D27" s="313"/>
      <c r="E27" s="313"/>
      <c r="F27" s="314"/>
      <c r="G27" s="158" t="str">
        <f>'RAS-funkcijski'!C114</f>
        <v>09</v>
      </c>
      <c r="H27" s="174">
        <f>'RAS-funkcijski'!D114</f>
        <v>235698.92</v>
      </c>
      <c r="I27" s="175">
        <f>'RAS-funkcijski'!E114</f>
        <v>1230532.8099999998</v>
      </c>
      <c r="J27" s="4"/>
      <c r="K27" s="4"/>
      <c r="L27" s="4"/>
      <c r="M27" s="4"/>
      <c r="N27" s="4"/>
      <c r="O27" s="4"/>
      <c r="P27" s="4"/>
      <c r="Q27" s="4"/>
      <c r="R27" s="4"/>
      <c r="S27" s="4"/>
      <c r="T27" s="4"/>
      <c r="U27" s="4"/>
      <c r="V27" s="4"/>
      <c r="W27" s="4"/>
      <c r="X27" s="4"/>
    </row>
    <row r="28" spans="1:24" ht="12.75" customHeight="1">
      <c r="A28" s="329"/>
      <c r="B28" s="315" t="str">
        <f>'RAS-funkcijski'!B141</f>
        <v>Kontrolni zbroj (šifre 01+02+03+04+05+06+07+08+09+10)</v>
      </c>
      <c r="C28" s="316"/>
      <c r="D28" s="316"/>
      <c r="E28" s="316"/>
      <c r="F28" s="317"/>
      <c r="G28" s="159" t="str">
        <f>'RAS-funkcijski'!C141</f>
        <v>R1</v>
      </c>
      <c r="H28" s="178">
        <f>'RAS-funkcijski'!D141</f>
        <v>3711804.86</v>
      </c>
      <c r="I28" s="179">
        <f>'RAS-funkcijski'!E141</f>
        <v>7387826.2899999991</v>
      </c>
      <c r="J28" s="4"/>
      <c r="K28" s="4"/>
      <c r="L28" s="4"/>
      <c r="M28" s="4"/>
      <c r="N28" s="4"/>
      <c r="O28" s="4"/>
      <c r="P28" s="4"/>
      <c r="Q28" s="4"/>
      <c r="R28" s="4"/>
      <c r="S28" s="4"/>
      <c r="T28" s="4"/>
      <c r="U28" s="4"/>
      <c r="V28" s="4"/>
      <c r="W28" s="4"/>
      <c r="X28" s="4"/>
    </row>
    <row r="29" spans="1:24" ht="12.75" customHeight="1">
      <c r="A29" s="327" t="s">
        <v>23</v>
      </c>
      <c r="B29" s="318" t="str">
        <f>'P-VRIO'!B5</f>
        <v>Promjene u vrijednosti i obujmu imovine (šifre 91511+91512)</v>
      </c>
      <c r="C29" s="319"/>
      <c r="D29" s="319"/>
      <c r="E29" s="319"/>
      <c r="F29" s="320"/>
      <c r="G29" s="157" t="str">
        <f>'P-VRIO'!C5</f>
        <v>9151</v>
      </c>
      <c r="H29" s="172">
        <f>'P-VRIO'!D5</f>
        <v>0</v>
      </c>
      <c r="I29" s="173">
        <f>'P-VRIO'!E5</f>
        <v>46101.79</v>
      </c>
      <c r="J29" s="4"/>
      <c r="K29" s="4"/>
      <c r="L29" s="4"/>
      <c r="M29" s="4"/>
      <c r="N29" s="4"/>
      <c r="O29" s="4"/>
      <c r="P29" s="4"/>
      <c r="Q29" s="4"/>
      <c r="R29" s="4"/>
      <c r="S29" s="4"/>
      <c r="T29" s="4"/>
      <c r="U29" s="4"/>
      <c r="V29" s="4"/>
      <c r="W29" s="4"/>
      <c r="X29" s="4"/>
    </row>
    <row r="30" spans="1:24" ht="12.75" customHeight="1">
      <c r="A30" s="328"/>
      <c r="B30" s="321" t="str">
        <f>'P-VRIO'!B22</f>
        <v>Promjene u obujmu imovine (šifre P016+P023)</v>
      </c>
      <c r="C30" s="313"/>
      <c r="D30" s="313"/>
      <c r="E30" s="313"/>
      <c r="F30" s="314"/>
      <c r="G30" s="158" t="str">
        <f>'P-VRIO'!C22</f>
        <v>91512</v>
      </c>
      <c r="H30" s="174">
        <f>'P-VRIO'!D22</f>
        <v>0</v>
      </c>
      <c r="I30" s="175">
        <f>'P-VRIO'!E22</f>
        <v>46101.79</v>
      </c>
      <c r="J30" s="4"/>
      <c r="K30" s="4"/>
      <c r="L30" s="4"/>
      <c r="M30" s="4"/>
      <c r="N30" s="4"/>
      <c r="O30" s="4"/>
      <c r="P30" s="4"/>
      <c r="Q30" s="4"/>
      <c r="R30" s="4"/>
      <c r="S30" s="4"/>
      <c r="T30" s="4"/>
      <c r="U30" s="4"/>
      <c r="V30" s="4"/>
      <c r="W30" s="4"/>
      <c r="X30" s="4"/>
    </row>
    <row r="31" spans="1:24" ht="12.75" customHeight="1">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7" t="s">
        <v>24</v>
      </c>
      <c r="B33" s="323" t="str">
        <f>OBVEZE!B5</f>
        <v>Stanje obveza 1. siječnja (=stanju obveza iz Izvještaja o obvezama na 31. prosinca prethodne godine)</v>
      </c>
      <c r="C33" s="319"/>
      <c r="D33" s="319"/>
      <c r="E33" s="319"/>
      <c r="F33" s="320"/>
      <c r="G33" s="157" t="str">
        <f>OBVEZE!C5</f>
        <v>V001</v>
      </c>
      <c r="H33" s="180" t="s">
        <v>32</v>
      </c>
      <c r="I33" s="181">
        <f>OBVEZE!D5</f>
        <v>2406156.2799999998</v>
      </c>
      <c r="J33" s="4"/>
      <c r="K33" s="4"/>
      <c r="L33" s="4"/>
      <c r="M33" s="4"/>
      <c r="N33" s="4"/>
      <c r="O33" s="4"/>
      <c r="P33" s="4"/>
      <c r="Q33" s="4"/>
      <c r="R33" s="4"/>
      <c r="S33" s="4"/>
      <c r="T33" s="4"/>
      <c r="U33" s="4"/>
      <c r="V33" s="4"/>
      <c r="W33" s="4"/>
      <c r="X33" s="4"/>
    </row>
    <row r="34" spans="1:24" ht="12.75" customHeight="1">
      <c r="A34" s="328"/>
      <c r="B34" s="312" t="str">
        <f>OBVEZE!B42</f>
        <v>Stanje obveza na kraju izvještajnog razdoblja (šifre V001+V002-V004) i (šifre V007+V009)</v>
      </c>
      <c r="C34" s="313"/>
      <c r="D34" s="313"/>
      <c r="E34" s="313"/>
      <c r="F34" s="314"/>
      <c r="G34" s="158" t="str">
        <f>OBVEZE!C42</f>
        <v>V006</v>
      </c>
      <c r="H34" s="174" t="s">
        <v>32</v>
      </c>
      <c r="I34" s="175">
        <f>OBVEZE!D42</f>
        <v>5347665.4499999993</v>
      </c>
      <c r="J34" s="4"/>
      <c r="K34" s="4"/>
      <c r="L34" s="4"/>
      <c r="M34" s="4"/>
      <c r="N34" s="4"/>
      <c r="O34" s="4"/>
      <c r="P34" s="4"/>
      <c r="Q34" s="4"/>
      <c r="R34" s="4"/>
      <c r="S34" s="4"/>
      <c r="T34" s="4"/>
      <c r="U34" s="4"/>
      <c r="V34" s="4"/>
      <c r="W34" s="4"/>
      <c r="X34" s="4"/>
    </row>
    <row r="35" spans="1:24" ht="12.75" customHeight="1">
      <c r="A35" s="328"/>
      <c r="B35" s="312" t="str">
        <f>OBVEZE!B43</f>
        <v>Stanje dospjelih obveza na kraju izvještajnog razdoblja (šifre V008+D23+D24 + 'D dio 25,26')</v>
      </c>
      <c r="C35" s="313"/>
      <c r="D35" s="313"/>
      <c r="E35" s="313"/>
      <c r="F35" s="314"/>
      <c r="G35" s="158" t="str">
        <f>OBVEZE!C43</f>
        <v>V007</v>
      </c>
      <c r="H35" s="174" t="s">
        <v>32</v>
      </c>
      <c r="I35" s="175">
        <f>OBVEZE!D43</f>
        <v>336905.67000000004</v>
      </c>
      <c r="J35" s="4"/>
      <c r="K35" s="4"/>
      <c r="L35" s="4"/>
      <c r="M35" s="4"/>
      <c r="N35" s="4"/>
      <c r="O35" s="4"/>
      <c r="P35" s="4"/>
      <c r="Q35" s="4"/>
      <c r="R35" s="4"/>
      <c r="S35" s="4"/>
      <c r="T35" s="4"/>
      <c r="U35" s="4"/>
      <c r="V35" s="4"/>
      <c r="W35" s="4"/>
      <c r="X35" s="4"/>
    </row>
    <row r="36" spans="1:24" ht="12.75" customHeight="1">
      <c r="A36" s="329"/>
      <c r="B36" s="315" t="str">
        <f>OBVEZE!B101</f>
        <v>Stanje nedospjelih obveza na kraju izvještajnog razdoblja (šifre V010 + ND23 + ND24 + 'ND dio 25,26')</v>
      </c>
      <c r="C36" s="316"/>
      <c r="D36" s="316"/>
      <c r="E36" s="316"/>
      <c r="F36" s="317"/>
      <c r="G36" s="159" t="str">
        <f>OBVEZE!C101</f>
        <v>V009</v>
      </c>
      <c r="H36" s="178" t="s">
        <v>32</v>
      </c>
      <c r="I36" s="179">
        <f>OBVEZE!D101</f>
        <v>5010759.78</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11" t="s">
        <v>33</v>
      </c>
      <c r="I39" s="311"/>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priority="2" dxfId="10" operator="equal">
      <formula>"DA"</formula>
    </cfRule>
  </conditionalFormatting>
  <conditionalFormatting sqref="I7:I11">
    <cfRule type="cellIs" priority="1" dxfId="9" operator="notEqual">
      <formula>"Nema"</formula>
    </cfRule>
  </conditionalFormatting>
  <pageMargins left="0.25" right="0.25" top="0.75" bottom="0.75" header="0.3" footer="0.3"/>
  <pageSetup orientation="portrait" paperSize="9" scale="7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1025"/>
  <sheetViews>
    <sheetView showGridLines="0" workbookViewId="0" topLeftCell="A13">
      <selection pane="topLeft" activeCell="C376" sqref="C376"/>
    </sheetView>
  </sheetViews>
  <sheetFormatPr defaultColWidth="14.4242857142857" defaultRowHeight="15" customHeight="1"/>
  <cols>
    <col min="1" max="1" width="13.2857142857143" style="189" customWidth="1"/>
    <col min="2" max="2" width="60.7142857142857" style="234" customWidth="1"/>
    <col min="3" max="3" width="12.7142857142857" style="189" customWidth="1"/>
    <col min="4" max="5" width="14.7142857142857" style="70" customWidth="1"/>
    <col min="6" max="6" width="8.71428571428571" style="70" customWidth="1"/>
    <col min="7" max="11" width="14.4285714285714" style="64" customWidth="1"/>
    <col min="12" max="16384" width="14.4285714285714" style="64"/>
  </cols>
  <sheetData>
    <row r="1" spans="1:6" ht="15" customHeight="1">
      <c r="A1" s="299" t="s">
        <v>34</v>
      </c>
      <c r="B1" s="307"/>
      <c r="C1" s="299" t="s">
        <v>21</v>
      </c>
      <c r="D1" s="308"/>
      <c r="E1" s="300" t="s">
        <v>35</v>
      </c>
      <c r="F1" s="309"/>
    </row>
    <row r="2" spans="1:6" s="222" customFormat="1" ht="50.1" customHeight="1">
      <c r="A2" s="349" t="s">
        <v>36</v>
      </c>
      <c r="B2" s="350"/>
      <c r="C2" s="350"/>
      <c r="D2" s="350"/>
      <c r="E2" s="350"/>
      <c r="F2" s="350"/>
    </row>
    <row r="3" spans="1:6" s="222" customFormat="1" ht="48">
      <c r="A3" s="295" t="s">
        <v>37</v>
      </c>
      <c r="B3" s="296" t="s">
        <v>27</v>
      </c>
      <c r="C3" s="278" t="s">
        <v>28</v>
      </c>
      <c r="D3" s="296" t="s">
        <v>38</v>
      </c>
      <c r="E3" s="296" t="s">
        <v>39</v>
      </c>
      <c r="F3" s="279" t="s">
        <v>40</v>
      </c>
    </row>
    <row r="4" spans="1:25" s="224" customFormat="1" ht="12" customHeight="1">
      <c r="A4" s="160">
        <v>1</v>
      </c>
      <c r="B4" s="161">
        <v>2</v>
      </c>
      <c r="C4" s="162" t="s">
        <v>41</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6" ht="20.1" customHeight="1">
      <c r="A5" s="351" t="s">
        <v>42</v>
      </c>
      <c r="B5" s="352"/>
      <c r="C5" s="214"/>
      <c r="D5" s="72"/>
      <c r="E5" s="72"/>
      <c r="F5" s="59"/>
    </row>
    <row r="6" spans="1:6" ht="12.75" customHeight="1">
      <c r="A6" s="53">
        <v>6</v>
      </c>
      <c r="B6" s="85" t="s">
        <v>43</v>
      </c>
      <c r="C6" s="50" t="s">
        <v>44</v>
      </c>
      <c r="D6" s="51">
        <f>D7+D44+D50+D82+D106+D124+D133+D139</f>
        <v>5144583.03</v>
      </c>
      <c r="E6" s="51">
        <f>E7+E44+E50+E82+E106+E124+E133+E139</f>
        <v>6319310.0299999993</v>
      </c>
      <c r="F6" s="52">
        <f t="shared" si="0" ref="F6:F131">IF(D6&lt;&gt;0,IF(E6/D6&gt;=100,"&gt;&gt;100",E6/D6*100),"-")</f>
        <v>122.83425096163721</v>
      </c>
    </row>
    <row r="7" spans="1:6" ht="12.75" customHeight="1">
      <c r="A7" s="53">
        <v>61</v>
      </c>
      <c r="B7" s="294" t="s">
        <v>45</v>
      </c>
      <c r="C7" s="50" t="s">
        <v>46</v>
      </c>
      <c r="D7" s="51">
        <f t="shared" si="1" ref="D7:E7">D8+D17+D23+D29+D37+D40</f>
        <v>3222058.42</v>
      </c>
      <c r="E7" s="51">
        <f t="shared" si="1"/>
        <v>3781250.1199999996</v>
      </c>
      <c r="F7" s="52">
        <f t="shared" si="0"/>
        <v>117.35510742229185</v>
      </c>
    </row>
    <row r="8" spans="1:6" ht="12.75" customHeight="1">
      <c r="A8" s="53">
        <v>611</v>
      </c>
      <c r="B8" s="85" t="s">
        <v>47</v>
      </c>
      <c r="C8" s="50" t="s">
        <v>48</v>
      </c>
      <c r="D8" s="51">
        <f>SUM(D9:D14)-D15-D16</f>
        <v>2524692.67</v>
      </c>
      <c r="E8" s="51">
        <f t="shared" si="2" ref="E8">SUM(E9:E14)-E15-E16</f>
        <v>2629492.4499999997</v>
      </c>
      <c r="F8" s="52">
        <f t="shared" si="0"/>
        <v>104.1509915739566</v>
      </c>
    </row>
    <row r="9" spans="1:6" ht="12.75" customHeight="1">
      <c r="A9" s="53">
        <v>6111</v>
      </c>
      <c r="B9" s="85" t="s">
        <v>49</v>
      </c>
      <c r="C9" s="50" t="s">
        <v>50</v>
      </c>
      <c r="D9" s="242">
        <v>2597910.37</v>
      </c>
      <c r="E9" s="242">
        <v>2777009.38</v>
      </c>
      <c r="F9" s="52">
        <f t="shared" si="0"/>
        <v>106.89396416705476</v>
      </c>
    </row>
    <row r="10" spans="1:6" ht="12.75" customHeight="1">
      <c r="A10" s="53">
        <v>6112</v>
      </c>
      <c r="B10" s="85" t="s">
        <v>51</v>
      </c>
      <c r="C10" s="50" t="s">
        <v>52</v>
      </c>
      <c r="D10" s="242">
        <v>0</v>
      </c>
      <c r="E10" s="242">
        <v>0</v>
      </c>
      <c r="F10" s="52" t="str">
        <f t="shared" si="0"/>
        <v>-</v>
      </c>
    </row>
    <row r="11" spans="1:6" ht="12.75" customHeight="1">
      <c r="A11" s="53">
        <v>6113</v>
      </c>
      <c r="B11" s="85" t="s">
        <v>53</v>
      </c>
      <c r="C11" s="50" t="s">
        <v>54</v>
      </c>
      <c r="D11" s="242">
        <v>0</v>
      </c>
      <c r="E11" s="242">
        <v>0</v>
      </c>
      <c r="F11" s="52" t="str">
        <f t="shared" si="0"/>
        <v>-</v>
      </c>
    </row>
    <row r="12" spans="1:6" ht="12.75" customHeight="1">
      <c r="A12" s="53">
        <v>6114</v>
      </c>
      <c r="B12" s="85" t="s">
        <v>55</v>
      </c>
      <c r="C12" s="50" t="s">
        <v>56</v>
      </c>
      <c r="D12" s="242">
        <v>0</v>
      </c>
      <c r="E12" s="242">
        <v>0</v>
      </c>
      <c r="F12" s="52" t="str">
        <f t="shared" si="0"/>
        <v>-</v>
      </c>
    </row>
    <row r="13" spans="1:6" ht="12.75" customHeight="1">
      <c r="A13" s="53">
        <v>6115</v>
      </c>
      <c r="B13" s="85" t="s">
        <v>57</v>
      </c>
      <c r="C13" s="50" t="s">
        <v>58</v>
      </c>
      <c r="D13" s="242">
        <v>0</v>
      </c>
      <c r="E13" s="242">
        <v>0</v>
      </c>
      <c r="F13" s="52" t="str">
        <f t="shared" si="0"/>
        <v>-</v>
      </c>
    </row>
    <row r="14" spans="1:6" ht="12.75" customHeight="1">
      <c r="A14" s="53">
        <v>6116</v>
      </c>
      <c r="B14" s="85" t="s">
        <v>59</v>
      </c>
      <c r="C14" s="50" t="s">
        <v>60</v>
      </c>
      <c r="D14" s="242">
        <v>0</v>
      </c>
      <c r="E14" s="242">
        <v>0</v>
      </c>
      <c r="F14" s="52" t="str">
        <f t="shared" si="0"/>
        <v>-</v>
      </c>
    </row>
    <row r="15" spans="1:6" ht="12.75" customHeight="1">
      <c r="A15" s="53">
        <v>6117</v>
      </c>
      <c r="B15" s="85" t="s">
        <v>61</v>
      </c>
      <c r="C15" s="50" t="s">
        <v>62</v>
      </c>
      <c r="D15" s="242">
        <v>73217.70</v>
      </c>
      <c r="E15" s="242">
        <v>147516.93</v>
      </c>
      <c r="F15" s="52">
        <f t="shared" si="0"/>
        <v>201.47714282202256</v>
      </c>
    </row>
    <row r="16" spans="1:6" ht="12.75" customHeight="1">
      <c r="A16" s="53">
        <v>6119</v>
      </c>
      <c r="B16" s="85" t="s">
        <v>63</v>
      </c>
      <c r="C16" s="50" t="s">
        <v>64</v>
      </c>
      <c r="D16" s="242">
        <v>0</v>
      </c>
      <c r="E16" s="242">
        <v>0</v>
      </c>
      <c r="F16" s="52" t="str">
        <f t="shared" si="0"/>
        <v>-</v>
      </c>
    </row>
    <row r="17" spans="1:6" ht="12.75" customHeight="1">
      <c r="A17" s="53">
        <v>612</v>
      </c>
      <c r="B17" s="85" t="s">
        <v>65</v>
      </c>
      <c r="C17" s="50" t="s">
        <v>66</v>
      </c>
      <c r="D17" s="51">
        <f t="shared" si="3" ref="D17:E17">SUM(D18:D21)-D22</f>
        <v>0</v>
      </c>
      <c r="E17" s="51">
        <f t="shared" si="3"/>
        <v>0</v>
      </c>
      <c r="F17" s="52" t="str">
        <f t="shared" si="0"/>
        <v>-</v>
      </c>
    </row>
    <row r="18" spans="1:6" ht="12.75" customHeight="1">
      <c r="A18" s="53">
        <v>6121</v>
      </c>
      <c r="B18" s="85" t="s">
        <v>67</v>
      </c>
      <c r="C18" s="50" t="s">
        <v>68</v>
      </c>
      <c r="D18" s="242">
        <v>0</v>
      </c>
      <c r="E18" s="242">
        <v>0</v>
      </c>
      <c r="F18" s="52" t="str">
        <f t="shared" si="0"/>
        <v>-</v>
      </c>
    </row>
    <row r="19" spans="1:6" ht="12.75" customHeight="1">
      <c r="A19" s="53">
        <v>6122</v>
      </c>
      <c r="B19" s="85" t="s">
        <v>69</v>
      </c>
      <c r="C19" s="50" t="s">
        <v>70</v>
      </c>
      <c r="D19" s="242">
        <v>0</v>
      </c>
      <c r="E19" s="242">
        <v>0</v>
      </c>
      <c r="F19" s="52" t="str">
        <f t="shared" si="0"/>
        <v>-</v>
      </c>
    </row>
    <row r="20" spans="1:6" ht="12.75" customHeight="1">
      <c r="A20" s="53">
        <v>6123</v>
      </c>
      <c r="B20" s="232" t="s">
        <v>71</v>
      </c>
      <c r="C20" s="50" t="s">
        <v>72</v>
      </c>
      <c r="D20" s="242">
        <v>0</v>
      </c>
      <c r="E20" s="242">
        <v>0</v>
      </c>
      <c r="F20" s="52" t="str">
        <f t="shared" si="0"/>
        <v>-</v>
      </c>
    </row>
    <row r="21" spans="1:6" ht="12.75" customHeight="1">
      <c r="A21" s="53">
        <v>6124</v>
      </c>
      <c r="B21" s="85" t="s">
        <v>73</v>
      </c>
      <c r="C21" s="50" t="s">
        <v>74</v>
      </c>
      <c r="D21" s="242">
        <v>0</v>
      </c>
      <c r="E21" s="242">
        <v>0</v>
      </c>
      <c r="F21" s="52" t="str">
        <f t="shared" si="0"/>
        <v>-</v>
      </c>
    </row>
    <row r="22" spans="1:6" ht="12.75" customHeight="1">
      <c r="A22" s="53">
        <v>6125</v>
      </c>
      <c r="B22" s="85" t="s">
        <v>75</v>
      </c>
      <c r="C22" s="50" t="s">
        <v>76</v>
      </c>
      <c r="D22" s="242">
        <v>0</v>
      </c>
      <c r="E22" s="242">
        <v>0</v>
      </c>
      <c r="F22" s="52" t="str">
        <f t="shared" si="0"/>
        <v>-</v>
      </c>
    </row>
    <row r="23" spans="1:6" ht="12.75" customHeight="1">
      <c r="A23" s="53">
        <v>613</v>
      </c>
      <c r="B23" s="85" t="s">
        <v>77</v>
      </c>
      <c r="C23" s="50" t="s">
        <v>78</v>
      </c>
      <c r="D23" s="51">
        <f t="shared" si="4" ref="D23:E23">SUM(D24:D28)</f>
        <v>483412.54000000004</v>
      </c>
      <c r="E23" s="51">
        <f t="shared" si="4"/>
        <v>954936.25</v>
      </c>
      <c r="F23" s="52">
        <f t="shared" si="0"/>
        <v>197.54064509787023</v>
      </c>
    </row>
    <row r="24" spans="1:6" ht="12.75" customHeight="1">
      <c r="A24" s="53">
        <v>6131</v>
      </c>
      <c r="B24" s="85" t="s">
        <v>79</v>
      </c>
      <c r="C24" s="50" t="s">
        <v>80</v>
      </c>
      <c r="D24" s="242">
        <v>147219.09</v>
      </c>
      <c r="E24" s="242">
        <v>243412.38</v>
      </c>
      <c r="F24" s="52">
        <f t="shared" si="0"/>
        <v>165.3402286347511</v>
      </c>
    </row>
    <row r="25" spans="1:6" ht="12.75" customHeight="1">
      <c r="A25" s="53">
        <v>6132</v>
      </c>
      <c r="B25" s="85" t="s">
        <v>81</v>
      </c>
      <c r="C25" s="50" t="s">
        <v>82</v>
      </c>
      <c r="D25" s="242">
        <v>0</v>
      </c>
      <c r="E25" s="242">
        <v>0</v>
      </c>
      <c r="F25" s="52" t="str">
        <f t="shared" si="0"/>
        <v>-</v>
      </c>
    </row>
    <row r="26" spans="1:6" ht="12.75" customHeight="1">
      <c r="A26" s="53">
        <v>6133</v>
      </c>
      <c r="B26" s="85" t="s">
        <v>83</v>
      </c>
      <c r="C26" s="50" t="s">
        <v>84</v>
      </c>
      <c r="D26" s="242">
        <v>0</v>
      </c>
      <c r="E26" s="242">
        <v>0</v>
      </c>
      <c r="F26" s="52" t="str">
        <f t="shared" si="0"/>
        <v>-</v>
      </c>
    </row>
    <row r="27" spans="1:6" ht="12.75" customHeight="1">
      <c r="A27" s="53">
        <v>6134</v>
      </c>
      <c r="B27" s="85" t="s">
        <v>85</v>
      </c>
      <c r="C27" s="50" t="s">
        <v>86</v>
      </c>
      <c r="D27" s="242">
        <v>336193.45</v>
      </c>
      <c r="E27" s="242">
        <v>711523.87</v>
      </c>
      <c r="F27" s="52">
        <f t="shared" si="0"/>
        <v>211.64120538338861</v>
      </c>
    </row>
    <row r="28" spans="1:6" ht="12.75" customHeight="1">
      <c r="A28" s="53">
        <v>6135</v>
      </c>
      <c r="B28" s="85" t="s">
        <v>87</v>
      </c>
      <c r="C28" s="50" t="s">
        <v>88</v>
      </c>
      <c r="D28" s="242">
        <v>0</v>
      </c>
      <c r="E28" s="242">
        <v>0</v>
      </c>
      <c r="F28" s="52" t="str">
        <f t="shared" si="0"/>
        <v>-</v>
      </c>
    </row>
    <row r="29" spans="1:6" ht="12.75" customHeight="1">
      <c r="A29" s="53">
        <v>614</v>
      </c>
      <c r="B29" s="85" t="s">
        <v>89</v>
      </c>
      <c r="C29" s="50" t="s">
        <v>90</v>
      </c>
      <c r="D29" s="51">
        <f t="shared" si="5" ref="D29:E29">SUM(D30:D36)</f>
        <v>213953.21</v>
      </c>
      <c r="E29" s="51">
        <f t="shared" si="5"/>
        <v>196821.42</v>
      </c>
      <c r="F29" s="52">
        <f t="shared" si="0"/>
        <v>91.992739907945293</v>
      </c>
    </row>
    <row r="30" spans="1:6" ht="12.75" customHeight="1">
      <c r="A30" s="53">
        <v>6141</v>
      </c>
      <c r="B30" s="85" t="s">
        <v>91</v>
      </c>
      <c r="C30" s="50" t="s">
        <v>92</v>
      </c>
      <c r="D30" s="242">
        <v>0</v>
      </c>
      <c r="E30" s="242">
        <v>0</v>
      </c>
      <c r="F30" s="52" t="str">
        <f t="shared" si="0"/>
        <v>-</v>
      </c>
    </row>
    <row r="31" spans="1:6" ht="12.75" customHeight="1">
      <c r="A31" s="53">
        <v>6142</v>
      </c>
      <c r="B31" s="85" t="s">
        <v>93</v>
      </c>
      <c r="C31" s="50" t="s">
        <v>94</v>
      </c>
      <c r="D31" s="242">
        <v>213661.22</v>
      </c>
      <c r="E31" s="242">
        <v>196821.42</v>
      </c>
      <c r="F31" s="52">
        <f t="shared" si="0"/>
        <v>92.118457434624773</v>
      </c>
    </row>
    <row r="32" spans="1:6" ht="12.75" customHeight="1">
      <c r="A32" s="53">
        <v>6143</v>
      </c>
      <c r="B32" s="85" t="s">
        <v>95</v>
      </c>
      <c r="C32" s="50" t="s">
        <v>96</v>
      </c>
      <c r="D32" s="242">
        <v>0</v>
      </c>
      <c r="E32" s="242">
        <v>0</v>
      </c>
      <c r="F32" s="52" t="str">
        <f t="shared" si="0"/>
        <v>-</v>
      </c>
    </row>
    <row r="33" spans="1:6" ht="12.75" customHeight="1">
      <c r="A33" s="53">
        <v>6145</v>
      </c>
      <c r="B33" s="85" t="s">
        <v>97</v>
      </c>
      <c r="C33" s="50" t="s">
        <v>98</v>
      </c>
      <c r="D33" s="242">
        <v>291.99</v>
      </c>
      <c r="E33" s="242">
        <v>0</v>
      </c>
      <c r="F33" s="52">
        <f t="shared" si="0"/>
        <v>0</v>
      </c>
    </row>
    <row r="34" spans="1:6" ht="12.75" customHeight="1">
      <c r="A34" s="53">
        <v>6146</v>
      </c>
      <c r="B34" s="85" t="s">
        <v>99</v>
      </c>
      <c r="C34" s="50" t="s">
        <v>100</v>
      </c>
      <c r="D34" s="242">
        <v>0</v>
      </c>
      <c r="E34" s="242">
        <v>0</v>
      </c>
      <c r="F34" s="52" t="str">
        <f t="shared" si="0"/>
        <v>-</v>
      </c>
    </row>
    <row r="35" spans="1:6" ht="12.75" customHeight="1">
      <c r="A35" s="53">
        <v>6147</v>
      </c>
      <c r="B35" s="85" t="s">
        <v>101</v>
      </c>
      <c r="C35" s="50" t="s">
        <v>102</v>
      </c>
      <c r="D35" s="242">
        <v>0</v>
      </c>
      <c r="E35" s="242">
        <v>0</v>
      </c>
      <c r="F35" s="52" t="str">
        <f t="shared" si="0"/>
        <v>-</v>
      </c>
    </row>
    <row r="36" spans="1:6" ht="12.75" customHeight="1">
      <c r="A36" s="53">
        <v>6148</v>
      </c>
      <c r="B36" s="85" t="s">
        <v>103</v>
      </c>
      <c r="C36" s="50" t="s">
        <v>104</v>
      </c>
      <c r="D36" s="242">
        <v>0</v>
      </c>
      <c r="E36" s="242">
        <v>0</v>
      </c>
      <c r="F36" s="52" t="str">
        <f t="shared" si="0"/>
        <v>-</v>
      </c>
    </row>
    <row r="37" spans="1:6" ht="12.75" customHeight="1">
      <c r="A37" s="53">
        <v>615</v>
      </c>
      <c r="B37" s="85" t="s">
        <v>105</v>
      </c>
      <c r="C37" s="50" t="s">
        <v>106</v>
      </c>
      <c r="D37" s="51">
        <f t="shared" si="6" ref="D37:E37">SUM(D38:D39)</f>
        <v>0</v>
      </c>
      <c r="E37" s="51">
        <f t="shared" si="6"/>
        <v>0</v>
      </c>
      <c r="F37" s="52" t="str">
        <f t="shared" si="0"/>
        <v>-</v>
      </c>
    </row>
    <row r="38" spans="1:6" ht="12.75" customHeight="1">
      <c r="A38" s="53">
        <v>6151</v>
      </c>
      <c r="B38" s="85" t="s">
        <v>107</v>
      </c>
      <c r="C38" s="50" t="s">
        <v>108</v>
      </c>
      <c r="D38" s="242">
        <v>0</v>
      </c>
      <c r="E38" s="242">
        <v>0</v>
      </c>
      <c r="F38" s="52" t="str">
        <f t="shared" si="0"/>
        <v>-</v>
      </c>
    </row>
    <row r="39" spans="1:6" ht="12.75" customHeight="1">
      <c r="A39" s="53">
        <v>6152</v>
      </c>
      <c r="B39" s="85" t="s">
        <v>109</v>
      </c>
      <c r="C39" s="50" t="s">
        <v>110</v>
      </c>
      <c r="D39" s="242">
        <v>0</v>
      </c>
      <c r="E39" s="242">
        <v>0</v>
      </c>
      <c r="F39" s="52" t="str">
        <f t="shared" si="0"/>
        <v>-</v>
      </c>
    </row>
    <row r="40" spans="1:6" ht="12.75" customHeight="1">
      <c r="A40" s="53">
        <v>616</v>
      </c>
      <c r="B40" s="85" t="s">
        <v>111</v>
      </c>
      <c r="C40" s="50" t="s">
        <v>112</v>
      </c>
      <c r="D40" s="51">
        <f t="shared" si="7" ref="D40:E40">SUM(D41:D43)</f>
        <v>0</v>
      </c>
      <c r="E40" s="51">
        <f t="shared" si="7"/>
        <v>0</v>
      </c>
      <c r="F40" s="52" t="str">
        <f t="shared" si="0"/>
        <v>-</v>
      </c>
    </row>
    <row r="41" spans="1:6" ht="12.75" customHeight="1">
      <c r="A41" s="53">
        <v>6161</v>
      </c>
      <c r="B41" s="85" t="s">
        <v>113</v>
      </c>
      <c r="C41" s="50" t="s">
        <v>114</v>
      </c>
      <c r="D41" s="242">
        <v>0</v>
      </c>
      <c r="E41" s="242">
        <v>0</v>
      </c>
      <c r="F41" s="52" t="str">
        <f t="shared" si="0"/>
        <v>-</v>
      </c>
    </row>
    <row r="42" spans="1:6" ht="12.75" customHeight="1">
      <c r="A42" s="53">
        <v>6162</v>
      </c>
      <c r="B42" s="85" t="s">
        <v>115</v>
      </c>
      <c r="C42" s="50" t="s">
        <v>116</v>
      </c>
      <c r="D42" s="242">
        <v>0</v>
      </c>
      <c r="E42" s="242">
        <v>0</v>
      </c>
      <c r="F42" s="52" t="str">
        <f t="shared" si="0"/>
        <v>-</v>
      </c>
    </row>
    <row r="43" spans="1:6" ht="12.75" customHeight="1">
      <c r="A43" s="53">
        <v>6163</v>
      </c>
      <c r="B43" s="85" t="s">
        <v>117</v>
      </c>
      <c r="C43" s="50" t="s">
        <v>118</v>
      </c>
      <c r="D43" s="242">
        <v>0</v>
      </c>
      <c r="E43" s="242">
        <v>0</v>
      </c>
      <c r="F43" s="52" t="str">
        <f t="shared" si="0"/>
        <v>-</v>
      </c>
    </row>
    <row r="44" spans="1:6" ht="12.75" customHeight="1">
      <c r="A44" s="53">
        <v>62</v>
      </c>
      <c r="B44" s="85" t="s">
        <v>119</v>
      </c>
      <c r="C44" s="50" t="s">
        <v>120</v>
      </c>
      <c r="D44" s="51">
        <f t="shared" si="8" ref="D44:E44">D45+D48+D49</f>
        <v>0</v>
      </c>
      <c r="E44" s="51">
        <f t="shared" si="8"/>
        <v>0</v>
      </c>
      <c r="F44" s="52" t="str">
        <f t="shared" si="0"/>
        <v>-</v>
      </c>
    </row>
    <row r="45" spans="1:6" ht="12.75" customHeight="1">
      <c r="A45" s="53">
        <v>621</v>
      </c>
      <c r="B45" s="85" t="s">
        <v>121</v>
      </c>
      <c r="C45" s="50" t="s">
        <v>122</v>
      </c>
      <c r="D45" s="51">
        <f t="shared" si="9" ref="D45:E45">SUM(D46:D47)</f>
        <v>0</v>
      </c>
      <c r="E45" s="51">
        <f t="shared" si="9"/>
        <v>0</v>
      </c>
      <c r="F45" s="52" t="str">
        <f t="shared" si="0"/>
        <v>-</v>
      </c>
    </row>
    <row r="46" spans="1:6" ht="12.75" customHeight="1">
      <c r="A46" s="53">
        <v>6211</v>
      </c>
      <c r="B46" s="85" t="s">
        <v>123</v>
      </c>
      <c r="C46" s="50" t="s">
        <v>124</v>
      </c>
      <c r="D46" s="242">
        <v>0</v>
      </c>
      <c r="E46" s="242">
        <v>0</v>
      </c>
      <c r="F46" s="52" t="str">
        <f t="shared" si="0"/>
        <v>-</v>
      </c>
    </row>
    <row r="47" spans="1:6" ht="12.75" customHeight="1">
      <c r="A47" s="53">
        <v>6212</v>
      </c>
      <c r="B47" s="85" t="s">
        <v>125</v>
      </c>
      <c r="C47" s="50" t="s">
        <v>126</v>
      </c>
      <c r="D47" s="242">
        <v>0</v>
      </c>
      <c r="E47" s="242">
        <v>0</v>
      </c>
      <c r="F47" s="52" t="str">
        <f t="shared" si="0"/>
        <v>-</v>
      </c>
    </row>
    <row r="48" spans="1:6" ht="12.75" customHeight="1">
      <c r="A48" s="53">
        <v>622</v>
      </c>
      <c r="B48" s="85" t="s">
        <v>127</v>
      </c>
      <c r="C48" s="50" t="s">
        <v>128</v>
      </c>
      <c r="D48" s="242">
        <v>0</v>
      </c>
      <c r="E48" s="242">
        <v>0</v>
      </c>
      <c r="F48" s="52" t="str">
        <f t="shared" si="0"/>
        <v>-</v>
      </c>
    </row>
    <row r="49" spans="1:6" ht="12.75" customHeight="1">
      <c r="A49" s="53">
        <v>623</v>
      </c>
      <c r="B49" s="85" t="s">
        <v>129</v>
      </c>
      <c r="C49" s="50" t="s">
        <v>130</v>
      </c>
      <c r="D49" s="242">
        <v>0</v>
      </c>
      <c r="E49" s="242">
        <v>0</v>
      </c>
      <c r="F49" s="52" t="str">
        <f t="shared" si="0"/>
        <v>-</v>
      </c>
    </row>
    <row r="50" spans="1:6" ht="24">
      <c r="A50" s="53">
        <v>63</v>
      </c>
      <c r="B50" s="86" t="s">
        <v>131</v>
      </c>
      <c r="C50" s="50" t="s">
        <v>132</v>
      </c>
      <c r="D50" s="51">
        <f>D51+D54+D59+D62+D65+D68+D71+D74+D77</f>
        <v>290993.35000000003</v>
      </c>
      <c r="E50" s="51">
        <f>E51+E54+E59+E62+E65+E68+E71+E74+E77</f>
        <v>777164.48</v>
      </c>
      <c r="F50" s="52">
        <f t="shared" si="0"/>
        <v>267.0729348282357</v>
      </c>
    </row>
    <row r="51" spans="1:6" ht="12.75" customHeight="1">
      <c r="A51" s="53">
        <v>631</v>
      </c>
      <c r="B51" s="86" t="s">
        <v>133</v>
      </c>
      <c r="C51" s="50" t="s">
        <v>134</v>
      </c>
      <c r="D51" s="51">
        <f t="shared" si="10" ref="D51:E51">D52+D53</f>
        <v>0</v>
      </c>
      <c r="E51" s="51">
        <f t="shared" si="10"/>
        <v>0</v>
      </c>
      <c r="F51" s="52" t="str">
        <f t="shared" si="0"/>
        <v>-</v>
      </c>
    </row>
    <row r="52" spans="1:6" ht="12.75" customHeight="1">
      <c r="A52" s="53">
        <v>6311</v>
      </c>
      <c r="B52" s="86" t="s">
        <v>135</v>
      </c>
      <c r="C52" s="50" t="s">
        <v>136</v>
      </c>
      <c r="D52" s="242">
        <v>0</v>
      </c>
      <c r="E52" s="242">
        <v>0</v>
      </c>
      <c r="F52" s="52" t="str">
        <f t="shared" si="0"/>
        <v>-</v>
      </c>
    </row>
    <row r="53" spans="1:6" ht="12.75" customHeight="1">
      <c r="A53" s="53">
        <v>6312</v>
      </c>
      <c r="B53" s="86" t="s">
        <v>137</v>
      </c>
      <c r="C53" s="50" t="s">
        <v>138</v>
      </c>
      <c r="D53" s="242">
        <v>0</v>
      </c>
      <c r="E53" s="242">
        <v>0</v>
      </c>
      <c r="F53" s="52" t="str">
        <f t="shared" si="0"/>
        <v>-</v>
      </c>
    </row>
    <row r="54" spans="1:6" ht="24">
      <c r="A54" s="53">
        <v>632</v>
      </c>
      <c r="B54" s="86" t="s">
        <v>139</v>
      </c>
      <c r="C54" s="50" t="s">
        <v>140</v>
      </c>
      <c r="D54" s="51">
        <f t="shared" si="11" ref="D54:E54">SUM(D55:D58)</f>
        <v>18000</v>
      </c>
      <c r="E54" s="51">
        <f t="shared" si="11"/>
        <v>0</v>
      </c>
      <c r="F54" s="52">
        <f t="shared" si="0"/>
        <v>0</v>
      </c>
    </row>
    <row r="55" spans="1:6" ht="12.75" customHeight="1">
      <c r="A55" s="53">
        <v>6321</v>
      </c>
      <c r="B55" s="86" t="s">
        <v>141</v>
      </c>
      <c r="C55" s="50" t="s">
        <v>142</v>
      </c>
      <c r="D55" s="242">
        <v>0</v>
      </c>
      <c r="E55" s="242">
        <v>0</v>
      </c>
      <c r="F55" s="52" t="str">
        <f t="shared" si="0"/>
        <v>-</v>
      </c>
    </row>
    <row r="56" spans="1:6" ht="12.75" customHeight="1">
      <c r="A56" s="53">
        <v>6322</v>
      </c>
      <c r="B56" s="86" t="s">
        <v>143</v>
      </c>
      <c r="C56" s="50" t="s">
        <v>144</v>
      </c>
      <c r="D56" s="242">
        <v>0</v>
      </c>
      <c r="E56" s="242">
        <v>0</v>
      </c>
      <c r="F56" s="52" t="str">
        <f t="shared" si="0"/>
        <v>-</v>
      </c>
    </row>
    <row r="57" spans="1:6" ht="12.75" customHeight="1">
      <c r="A57" s="53">
        <v>6323</v>
      </c>
      <c r="B57" s="86" t="s">
        <v>145</v>
      </c>
      <c r="C57" s="50" t="s">
        <v>146</v>
      </c>
      <c r="D57" s="242">
        <v>0</v>
      </c>
      <c r="E57" s="242">
        <v>0</v>
      </c>
      <c r="F57" s="52" t="str">
        <f t="shared" si="0"/>
        <v>-</v>
      </c>
    </row>
    <row r="58" spans="1:6" ht="12.75" customHeight="1">
      <c r="A58" s="53">
        <v>6324</v>
      </c>
      <c r="B58" s="86" t="s">
        <v>147</v>
      </c>
      <c r="C58" s="50" t="s">
        <v>148</v>
      </c>
      <c r="D58" s="242">
        <v>18000</v>
      </c>
      <c r="E58" s="242"/>
      <c r="F58" s="52">
        <f t="shared" si="0"/>
        <v>0</v>
      </c>
    </row>
    <row r="59" spans="1:6" ht="24">
      <c r="A59" s="53">
        <v>633</v>
      </c>
      <c r="B59" s="86" t="s">
        <v>149</v>
      </c>
      <c r="C59" s="50" t="s">
        <v>150</v>
      </c>
      <c r="D59" s="51">
        <f t="shared" si="12" ref="D59:E59">SUM(D60:D61)</f>
        <v>231112.89</v>
      </c>
      <c r="E59" s="51">
        <f t="shared" si="12"/>
        <v>596132.22</v>
      </c>
      <c r="F59" s="52">
        <f t="shared" si="0"/>
        <v>257.93984056882329</v>
      </c>
    </row>
    <row r="60" spans="1:6" ht="24">
      <c r="A60" s="53">
        <v>6331</v>
      </c>
      <c r="B60" s="86" t="s">
        <v>151</v>
      </c>
      <c r="C60" s="50" t="s">
        <v>152</v>
      </c>
      <c r="D60" s="242">
        <v>97147.48</v>
      </c>
      <c r="E60" s="242">
        <v>209028.26</v>
      </c>
      <c r="F60" s="52">
        <f t="shared" si="0"/>
        <v>215.16591063401748</v>
      </c>
    </row>
    <row r="61" spans="1:6" ht="24">
      <c r="A61" s="53">
        <v>6332</v>
      </c>
      <c r="B61" s="86" t="s">
        <v>153</v>
      </c>
      <c r="C61" s="50" t="s">
        <v>154</v>
      </c>
      <c r="D61" s="242">
        <v>133965.41</v>
      </c>
      <c r="E61" s="242">
        <v>387103.96</v>
      </c>
      <c r="F61" s="52">
        <f t="shared" si="0"/>
        <v>288.95814225478051</v>
      </c>
    </row>
    <row r="62" spans="1:6" ht="12.75" customHeight="1">
      <c r="A62" s="53">
        <v>634</v>
      </c>
      <c r="B62" s="85" t="s">
        <v>155</v>
      </c>
      <c r="C62" s="50" t="s">
        <v>156</v>
      </c>
      <c r="D62" s="51">
        <f t="shared" si="13" ref="D62:E62">SUM(D63:D64)</f>
        <v>7007.76</v>
      </c>
      <c r="E62" s="51">
        <f t="shared" si="13"/>
        <v>66359.759999999995</v>
      </c>
      <c r="F62" s="52">
        <f t="shared" si="0"/>
        <v>946.94681324702901</v>
      </c>
    </row>
    <row r="63" spans="1:6" ht="12.75" customHeight="1">
      <c r="A63" s="53">
        <v>6341</v>
      </c>
      <c r="B63" s="85" t="s">
        <v>157</v>
      </c>
      <c r="C63" s="50" t="s">
        <v>158</v>
      </c>
      <c r="D63" s="242">
        <v>0</v>
      </c>
      <c r="E63" s="242">
        <v>0</v>
      </c>
      <c r="F63" s="52" t="str">
        <f t="shared" si="0"/>
        <v>-</v>
      </c>
    </row>
    <row r="64" spans="1:6" ht="12.75" customHeight="1">
      <c r="A64" s="53">
        <v>6342</v>
      </c>
      <c r="B64" s="85" t="s">
        <v>159</v>
      </c>
      <c r="C64" s="50" t="s">
        <v>160</v>
      </c>
      <c r="D64" s="242">
        <v>7007.76</v>
      </c>
      <c r="E64" s="242">
        <v>66359.759999999995</v>
      </c>
      <c r="F64" s="52">
        <f t="shared" si="0"/>
        <v>946.94681324702901</v>
      </c>
    </row>
    <row r="65" spans="1:6" ht="12.75" customHeight="1">
      <c r="A65" s="53">
        <v>635</v>
      </c>
      <c r="B65" s="85" t="s">
        <v>161</v>
      </c>
      <c r="C65" s="50" t="s">
        <v>162</v>
      </c>
      <c r="D65" s="51">
        <f t="shared" si="14" ref="D65:E65">SUM(D66:D67)</f>
        <v>0</v>
      </c>
      <c r="E65" s="51">
        <f t="shared" si="14"/>
        <v>0</v>
      </c>
      <c r="F65" s="52" t="str">
        <f t="shared" si="0"/>
        <v>-</v>
      </c>
    </row>
    <row r="66" spans="1:6" ht="12.75" customHeight="1">
      <c r="A66" s="53">
        <v>6351</v>
      </c>
      <c r="B66" s="85" t="s">
        <v>163</v>
      </c>
      <c r="C66" s="50" t="s">
        <v>164</v>
      </c>
      <c r="D66" s="242">
        <v>0</v>
      </c>
      <c r="E66" s="242">
        <v>0</v>
      </c>
      <c r="F66" s="52" t="str">
        <f t="shared" si="0"/>
        <v>-</v>
      </c>
    </row>
    <row r="67" spans="1:6" ht="12.75" customHeight="1">
      <c r="A67" s="53">
        <v>6352</v>
      </c>
      <c r="B67" s="85" t="s">
        <v>165</v>
      </c>
      <c r="C67" s="50" t="s">
        <v>166</v>
      </c>
      <c r="D67" s="242">
        <v>0</v>
      </c>
      <c r="E67" s="242">
        <v>0</v>
      </c>
      <c r="F67" s="52" t="str">
        <f t="shared" si="0"/>
        <v>-</v>
      </c>
    </row>
    <row r="68" spans="1:6" ht="24">
      <c r="A68" s="53" t="s">
        <v>167</v>
      </c>
      <c r="B68" s="232" t="s">
        <v>168</v>
      </c>
      <c r="C68" s="50" t="s">
        <v>167</v>
      </c>
      <c r="D68" s="51">
        <f t="shared" si="15" ref="D68:E68">SUM(D69:D70)</f>
        <v>0</v>
      </c>
      <c r="E68" s="51">
        <f t="shared" si="15"/>
        <v>0</v>
      </c>
      <c r="F68" s="52" t="str">
        <f t="shared" si="0"/>
        <v>-</v>
      </c>
    </row>
    <row r="69" spans="1:6" ht="12.75" customHeight="1">
      <c r="A69" s="53" t="s">
        <v>169</v>
      </c>
      <c r="B69" s="85" t="s">
        <v>170</v>
      </c>
      <c r="C69" s="50" t="s">
        <v>169</v>
      </c>
      <c r="D69" s="242">
        <v>0</v>
      </c>
      <c r="E69" s="242">
        <v>0</v>
      </c>
      <c r="F69" s="52" t="str">
        <f t="shared" si="0"/>
        <v>-</v>
      </c>
    </row>
    <row r="70" spans="1:6" ht="24">
      <c r="A70" s="53" t="s">
        <v>171</v>
      </c>
      <c r="B70" s="85" t="s">
        <v>172</v>
      </c>
      <c r="C70" s="50" t="s">
        <v>171</v>
      </c>
      <c r="D70" s="242">
        <v>0</v>
      </c>
      <c r="E70" s="242">
        <v>0</v>
      </c>
      <c r="F70" s="52" t="str">
        <f t="shared" si="0"/>
        <v>-</v>
      </c>
    </row>
    <row r="71" spans="1:6" ht="24">
      <c r="A71" s="53" t="s">
        <v>173</v>
      </c>
      <c r="B71" s="85" t="s">
        <v>174</v>
      </c>
      <c r="C71" s="54" t="s">
        <v>173</v>
      </c>
      <c r="D71" s="51">
        <f t="shared" si="16" ref="D71:E71">SUM(D72:D73)</f>
        <v>0</v>
      </c>
      <c r="E71" s="51">
        <f t="shared" si="16"/>
        <v>0</v>
      </c>
      <c r="F71" s="52" t="str">
        <f t="shared" si="0"/>
        <v>-</v>
      </c>
    </row>
    <row r="72" spans="1:6" ht="12.75" customHeight="1">
      <c r="A72" s="53" t="s">
        <v>175</v>
      </c>
      <c r="B72" s="85" t="s">
        <v>176</v>
      </c>
      <c r="C72" s="54" t="s">
        <v>175</v>
      </c>
      <c r="D72" s="242">
        <v>0</v>
      </c>
      <c r="E72" s="242">
        <v>0</v>
      </c>
      <c r="F72" s="52" t="str">
        <f t="shared" si="0"/>
        <v>-</v>
      </c>
    </row>
    <row r="73" spans="1:6" ht="12.75" customHeight="1">
      <c r="A73" s="53" t="s">
        <v>177</v>
      </c>
      <c r="B73" s="85" t="s">
        <v>178</v>
      </c>
      <c r="C73" s="54" t="s">
        <v>177</v>
      </c>
      <c r="D73" s="242">
        <v>0</v>
      </c>
      <c r="E73" s="242">
        <v>0</v>
      </c>
      <c r="F73" s="52" t="str">
        <f t="shared" si="0"/>
        <v>-</v>
      </c>
    </row>
    <row r="74" spans="1:6" ht="12.75" customHeight="1">
      <c r="A74" s="53" t="s">
        <v>179</v>
      </c>
      <c r="B74" s="85" t="s">
        <v>180</v>
      </c>
      <c r="C74" s="50" t="s">
        <v>179</v>
      </c>
      <c r="D74" s="51">
        <f t="shared" si="17" ref="D74:E74">SUM(D75:D76)</f>
        <v>34872.699999999997</v>
      </c>
      <c r="E74" s="51">
        <f t="shared" si="17"/>
        <v>114672.50</v>
      </c>
      <c r="F74" s="52">
        <f t="shared" si="0"/>
        <v>328.83172223544494</v>
      </c>
    </row>
    <row r="75" spans="1:6" ht="12.75" customHeight="1">
      <c r="A75" s="53" t="s">
        <v>181</v>
      </c>
      <c r="B75" s="85" t="s">
        <v>182</v>
      </c>
      <c r="C75" s="50" t="s">
        <v>181</v>
      </c>
      <c r="D75" s="242">
        <v>0</v>
      </c>
      <c r="E75" s="242">
        <v>0</v>
      </c>
      <c r="F75" s="52" t="str">
        <f t="shared" si="0"/>
        <v>-</v>
      </c>
    </row>
    <row r="76" spans="1:6" ht="12.75" customHeight="1">
      <c r="A76" s="53" t="s">
        <v>183</v>
      </c>
      <c r="B76" s="85" t="s">
        <v>184</v>
      </c>
      <c r="C76" s="50" t="s">
        <v>183</v>
      </c>
      <c r="D76" s="310">
        <v>34872.699999999997</v>
      </c>
      <c r="E76" s="242">
        <v>114672.50</v>
      </c>
      <c r="F76" s="52">
        <f t="shared" si="0"/>
        <v>328.83172223544494</v>
      </c>
    </row>
    <row r="77" spans="1:6" ht="24">
      <c r="A77" s="53" t="s">
        <v>185</v>
      </c>
      <c r="B77" s="85" t="s">
        <v>186</v>
      </c>
      <c r="C77" s="50" t="s">
        <v>185</v>
      </c>
      <c r="D77" s="51">
        <f t="shared" si="18" ref="D77:E77">SUM(D78:D81)</f>
        <v>0</v>
      </c>
      <c r="E77" s="51">
        <f t="shared" si="18"/>
        <v>0</v>
      </c>
      <c r="F77" s="52" t="str">
        <f t="shared" si="0"/>
        <v>-</v>
      </c>
    </row>
    <row r="78" spans="1:6" ht="12.75" customHeight="1">
      <c r="A78" s="53">
        <v>6391</v>
      </c>
      <c r="B78" s="85" t="s">
        <v>187</v>
      </c>
      <c r="C78" s="50" t="s">
        <v>188</v>
      </c>
      <c r="D78" s="242">
        <v>0</v>
      </c>
      <c r="E78" s="242">
        <v>0</v>
      </c>
      <c r="F78" s="52" t="str">
        <f t="shared" si="0"/>
        <v>-</v>
      </c>
    </row>
    <row r="79" spans="1:6" ht="12.75" customHeight="1">
      <c r="A79" s="53">
        <v>6392</v>
      </c>
      <c r="B79" s="85" t="s">
        <v>189</v>
      </c>
      <c r="C79" s="50" t="s">
        <v>190</v>
      </c>
      <c r="D79" s="242">
        <v>0</v>
      </c>
      <c r="E79" s="242">
        <v>0</v>
      </c>
      <c r="F79" s="52" t="str">
        <f t="shared" si="0"/>
        <v>-</v>
      </c>
    </row>
    <row r="80" spans="1:6" ht="24">
      <c r="A80" s="53">
        <v>6393</v>
      </c>
      <c r="B80" s="85" t="s">
        <v>191</v>
      </c>
      <c r="C80" s="50" t="s">
        <v>192</v>
      </c>
      <c r="D80" s="242">
        <v>0</v>
      </c>
      <c r="E80" s="242">
        <v>0</v>
      </c>
      <c r="F80" s="52" t="str">
        <f t="shared" si="0"/>
        <v>-</v>
      </c>
    </row>
    <row r="81" spans="1:6" ht="24">
      <c r="A81" s="53">
        <v>6394</v>
      </c>
      <c r="B81" s="85" t="s">
        <v>193</v>
      </c>
      <c r="C81" s="50" t="s">
        <v>194</v>
      </c>
      <c r="D81" s="242">
        <v>0</v>
      </c>
      <c r="E81" s="242">
        <v>0</v>
      </c>
      <c r="F81" s="52" t="str">
        <f t="shared" si="0"/>
        <v>-</v>
      </c>
    </row>
    <row r="82" spans="1:6" ht="12.75" customHeight="1">
      <c r="A82" s="53">
        <v>64</v>
      </c>
      <c r="B82" s="85" t="s">
        <v>195</v>
      </c>
      <c r="C82" s="50" t="s">
        <v>196</v>
      </c>
      <c r="D82" s="51">
        <f t="shared" si="19" ref="D82:E82">D83+D91+D98</f>
        <v>831745.88</v>
      </c>
      <c r="E82" s="51">
        <f t="shared" si="19"/>
        <v>895806.97</v>
      </c>
      <c r="F82" s="52">
        <f t="shared" si="0"/>
        <v>107.70200268380049</v>
      </c>
    </row>
    <row r="83" spans="1:6" ht="12.75" customHeight="1">
      <c r="A83" s="53">
        <v>641</v>
      </c>
      <c r="B83" s="85" t="s">
        <v>197</v>
      </c>
      <c r="C83" s="50" t="s">
        <v>198</v>
      </c>
      <c r="D83" s="51">
        <f t="shared" si="20" ref="D83:E83">SUM(D84:D90)</f>
        <v>829.57</v>
      </c>
      <c r="E83" s="51">
        <f t="shared" si="20"/>
        <v>1900.93</v>
      </c>
      <c r="F83" s="52">
        <f t="shared" si="0"/>
        <v>229.1464252564582</v>
      </c>
    </row>
    <row r="84" spans="1:6" ht="12.75" customHeight="1">
      <c r="A84" s="53">
        <v>6412</v>
      </c>
      <c r="B84" s="85" t="s">
        <v>199</v>
      </c>
      <c r="C84" s="50" t="s">
        <v>200</v>
      </c>
      <c r="D84" s="242">
        <v>0</v>
      </c>
      <c r="E84" s="242">
        <v>0</v>
      </c>
      <c r="F84" s="52" t="str">
        <f t="shared" si="0"/>
        <v>-</v>
      </c>
    </row>
    <row r="85" spans="1:6" ht="12.75" customHeight="1">
      <c r="A85" s="53">
        <v>6413</v>
      </c>
      <c r="B85" s="85" t="s">
        <v>201</v>
      </c>
      <c r="C85" s="50" t="s">
        <v>202</v>
      </c>
      <c r="D85" s="242">
        <v>0</v>
      </c>
      <c r="E85" s="242">
        <v>0</v>
      </c>
      <c r="F85" s="52" t="str">
        <f t="shared" si="0"/>
        <v>-</v>
      </c>
    </row>
    <row r="86" spans="1:6" ht="12.75" customHeight="1">
      <c r="A86" s="53">
        <v>6414</v>
      </c>
      <c r="B86" s="85" t="s">
        <v>203</v>
      </c>
      <c r="C86" s="50" t="s">
        <v>204</v>
      </c>
      <c r="D86" s="242">
        <v>510.30</v>
      </c>
      <c r="E86" s="242">
        <v>1900.93</v>
      </c>
      <c r="F86" s="52">
        <f t="shared" si="0"/>
        <v>372.51224769743288</v>
      </c>
    </row>
    <row r="87" spans="1:6" ht="12.75" customHeight="1">
      <c r="A87" s="53">
        <v>6415</v>
      </c>
      <c r="B87" s="85" t="s">
        <v>205</v>
      </c>
      <c r="C87" s="50" t="s">
        <v>206</v>
      </c>
      <c r="D87" s="242">
        <v>319.27</v>
      </c>
      <c r="E87" s="242"/>
      <c r="F87" s="52">
        <f t="shared" si="0"/>
        <v>0</v>
      </c>
    </row>
    <row r="88" spans="1:6" ht="12.75" customHeight="1">
      <c r="A88" s="53">
        <v>6416</v>
      </c>
      <c r="B88" s="85" t="s">
        <v>207</v>
      </c>
      <c r="C88" s="50" t="s">
        <v>208</v>
      </c>
      <c r="D88" s="242">
        <v>0</v>
      </c>
      <c r="E88" s="242">
        <v>0</v>
      </c>
      <c r="F88" s="52" t="str">
        <f t="shared" si="0"/>
        <v>-</v>
      </c>
    </row>
    <row r="89" spans="1:6" ht="24">
      <c r="A89" s="53">
        <v>6417</v>
      </c>
      <c r="B89" s="85" t="s">
        <v>209</v>
      </c>
      <c r="C89" s="50" t="s">
        <v>210</v>
      </c>
      <c r="D89" s="242">
        <v>0</v>
      </c>
      <c r="E89" s="242">
        <v>0</v>
      </c>
      <c r="F89" s="52" t="str">
        <f t="shared" si="0"/>
        <v>-</v>
      </c>
    </row>
    <row r="90" spans="1:6" ht="12.75" customHeight="1">
      <c r="A90" s="53">
        <v>6419</v>
      </c>
      <c r="B90" s="85" t="s">
        <v>211</v>
      </c>
      <c r="C90" s="50" t="s">
        <v>212</v>
      </c>
      <c r="D90" s="242">
        <v>0</v>
      </c>
      <c r="E90" s="242">
        <v>0</v>
      </c>
      <c r="F90" s="52" t="str">
        <f t="shared" si="0"/>
        <v>-</v>
      </c>
    </row>
    <row r="91" spans="1:6" ht="12.75" customHeight="1">
      <c r="A91" s="53">
        <v>642</v>
      </c>
      <c r="B91" s="85" t="s">
        <v>213</v>
      </c>
      <c r="C91" s="50" t="s">
        <v>214</v>
      </c>
      <c r="D91" s="51">
        <f t="shared" si="21" ref="D91:E91">SUM(D92:D97)</f>
        <v>830916.31</v>
      </c>
      <c r="E91" s="51">
        <f t="shared" si="21"/>
        <v>893906.03999999992</v>
      </c>
      <c r="F91" s="52">
        <f t="shared" si="0"/>
        <v>107.58075503416219</v>
      </c>
    </row>
    <row r="92" spans="1:6" ht="12.75" customHeight="1">
      <c r="A92" s="53">
        <v>6421</v>
      </c>
      <c r="B92" s="85" t="s">
        <v>215</v>
      </c>
      <c r="C92" s="50" t="s">
        <v>216</v>
      </c>
      <c r="D92" s="242">
        <v>53448.30</v>
      </c>
      <c r="E92" s="242">
        <v>37781.949999999997</v>
      </c>
      <c r="F92" s="52">
        <f t="shared" si="0"/>
        <v>70.688777753455199</v>
      </c>
    </row>
    <row r="93" spans="1:6" ht="12.75" customHeight="1">
      <c r="A93" s="53">
        <v>6422</v>
      </c>
      <c r="B93" s="85" t="s">
        <v>217</v>
      </c>
      <c r="C93" s="50" t="s">
        <v>218</v>
      </c>
      <c r="D93" s="242">
        <v>637093.57999999996</v>
      </c>
      <c r="E93" s="242">
        <v>617986.94999999995</v>
      </c>
      <c r="F93" s="52">
        <f t="shared" si="0"/>
        <v>97.000969622076553</v>
      </c>
    </row>
    <row r="94" spans="1:6" ht="12.75" customHeight="1">
      <c r="A94" s="53">
        <v>6423</v>
      </c>
      <c r="B94" s="85" t="s">
        <v>219</v>
      </c>
      <c r="C94" s="50" t="s">
        <v>220</v>
      </c>
      <c r="D94" s="242">
        <v>52779.51</v>
      </c>
      <c r="E94" s="242">
        <v>112736.54</v>
      </c>
      <c r="F94" s="52">
        <f t="shared" si="0"/>
        <v>213.59906524331126</v>
      </c>
    </row>
    <row r="95" spans="1:6" ht="12.75" customHeight="1">
      <c r="A95" s="53">
        <v>6424</v>
      </c>
      <c r="B95" s="85" t="s">
        <v>221</v>
      </c>
      <c r="C95" s="50" t="s">
        <v>222</v>
      </c>
      <c r="D95" s="242">
        <v>0</v>
      </c>
      <c r="E95" s="242">
        <v>0</v>
      </c>
      <c r="F95" s="52" t="str">
        <f t="shared" si="0"/>
        <v>-</v>
      </c>
    </row>
    <row r="96" spans="1:6" ht="12.75" customHeight="1">
      <c r="A96" s="53" t="s">
        <v>223</v>
      </c>
      <c r="B96" s="85" t="s">
        <v>224</v>
      </c>
      <c r="C96" s="50" t="s">
        <v>223</v>
      </c>
      <c r="D96" s="242">
        <v>0</v>
      </c>
      <c r="E96" s="242">
        <v>0</v>
      </c>
      <c r="F96" s="52" t="str">
        <f t="shared" si="0"/>
        <v>-</v>
      </c>
    </row>
    <row r="97" spans="1:6" ht="12.75" customHeight="1">
      <c r="A97" s="53">
        <v>6429</v>
      </c>
      <c r="B97" s="85" t="s">
        <v>225</v>
      </c>
      <c r="C97" s="50" t="s">
        <v>226</v>
      </c>
      <c r="D97" s="242">
        <v>87594.92</v>
      </c>
      <c r="E97" s="242">
        <v>125400.60</v>
      </c>
      <c r="F97" s="52">
        <f t="shared" si="0"/>
        <v>143.15967181658479</v>
      </c>
    </row>
    <row r="98" spans="1:6" ht="12.75" customHeight="1">
      <c r="A98" s="53">
        <v>643</v>
      </c>
      <c r="B98" s="85" t="s">
        <v>227</v>
      </c>
      <c r="C98" s="50" t="s">
        <v>228</v>
      </c>
      <c r="D98" s="51">
        <f t="shared" si="22" ref="D98:E98">SUM(D99:D105)</f>
        <v>0</v>
      </c>
      <c r="E98" s="51">
        <f t="shared" si="22"/>
        <v>0</v>
      </c>
      <c r="F98" s="52" t="str">
        <f t="shared" si="0"/>
        <v>-</v>
      </c>
    </row>
    <row r="99" spans="1:6" ht="24">
      <c r="A99" s="53">
        <v>6431</v>
      </c>
      <c r="B99" s="85" t="s">
        <v>229</v>
      </c>
      <c r="C99" s="50" t="s">
        <v>230</v>
      </c>
      <c r="D99" s="242">
        <v>0</v>
      </c>
      <c r="E99" s="242">
        <v>0</v>
      </c>
      <c r="F99" s="52" t="str">
        <f t="shared" si="0"/>
        <v>-</v>
      </c>
    </row>
    <row r="100" spans="1:6" ht="24">
      <c r="A100" s="53">
        <v>6432</v>
      </c>
      <c r="B100" s="232" t="s">
        <v>231</v>
      </c>
      <c r="C100" s="50" t="s">
        <v>232</v>
      </c>
      <c r="D100" s="242">
        <v>0</v>
      </c>
      <c r="E100" s="242">
        <v>0</v>
      </c>
      <c r="F100" s="52" t="str">
        <f t="shared" si="0"/>
        <v>-</v>
      </c>
    </row>
    <row r="101" spans="1:6" ht="24">
      <c r="A101" s="53">
        <v>6433</v>
      </c>
      <c r="B101" s="232" t="s">
        <v>233</v>
      </c>
      <c r="C101" s="50" t="s">
        <v>234</v>
      </c>
      <c r="D101" s="242">
        <v>0</v>
      </c>
      <c r="E101" s="242">
        <v>0</v>
      </c>
      <c r="F101" s="52" t="str">
        <f t="shared" si="0"/>
        <v>-</v>
      </c>
    </row>
    <row r="102" spans="1:6" ht="24">
      <c r="A102" s="53">
        <v>6434</v>
      </c>
      <c r="B102" s="85" t="s">
        <v>235</v>
      </c>
      <c r="C102" s="50" t="s">
        <v>236</v>
      </c>
      <c r="D102" s="242">
        <v>0</v>
      </c>
      <c r="E102" s="242">
        <v>0</v>
      </c>
      <c r="F102" s="52" t="str">
        <f t="shared" si="0"/>
        <v>-</v>
      </c>
    </row>
    <row r="103" spans="1:6" ht="24">
      <c r="A103" s="53">
        <v>6435</v>
      </c>
      <c r="B103" s="232" t="s">
        <v>237</v>
      </c>
      <c r="C103" s="50" t="s">
        <v>238</v>
      </c>
      <c r="D103" s="242">
        <v>0</v>
      </c>
      <c r="E103" s="242">
        <v>0</v>
      </c>
      <c r="F103" s="52" t="str">
        <f t="shared" si="0"/>
        <v>-</v>
      </c>
    </row>
    <row r="104" spans="1:6" ht="24">
      <c r="A104" s="53">
        <v>6436</v>
      </c>
      <c r="B104" s="232" t="s">
        <v>239</v>
      </c>
      <c r="C104" s="50" t="s">
        <v>240</v>
      </c>
      <c r="D104" s="242">
        <v>0</v>
      </c>
      <c r="E104" s="242">
        <v>0</v>
      </c>
      <c r="F104" s="52" t="str">
        <f t="shared" si="0"/>
        <v>-</v>
      </c>
    </row>
    <row r="105" spans="1:6" ht="12.75" customHeight="1">
      <c r="A105" s="53">
        <v>6437</v>
      </c>
      <c r="B105" s="85" t="s">
        <v>241</v>
      </c>
      <c r="C105" s="50" t="s">
        <v>242</v>
      </c>
      <c r="D105" s="242">
        <v>0</v>
      </c>
      <c r="E105" s="242">
        <v>0</v>
      </c>
      <c r="F105" s="52" t="str">
        <f t="shared" si="0"/>
        <v>-</v>
      </c>
    </row>
    <row r="106" spans="1:6" ht="24">
      <c r="A106" s="53">
        <v>65</v>
      </c>
      <c r="B106" s="85" t="s">
        <v>243</v>
      </c>
      <c r="C106" s="50" t="s">
        <v>244</v>
      </c>
      <c r="D106" s="51">
        <f t="shared" si="23" ref="D106:E106">D107+D112+D120</f>
        <v>753768.63</v>
      </c>
      <c r="E106" s="51">
        <f t="shared" si="23"/>
        <v>835451.59</v>
      </c>
      <c r="F106" s="52">
        <f t="shared" si="0"/>
        <v>110.83660910643096</v>
      </c>
    </row>
    <row r="107" spans="1:6" ht="12.75" customHeight="1">
      <c r="A107" s="53">
        <v>651</v>
      </c>
      <c r="B107" s="85" t="s">
        <v>245</v>
      </c>
      <c r="C107" s="50" t="s">
        <v>246</v>
      </c>
      <c r="D107" s="51">
        <f t="shared" si="24" ref="D107:E107">SUM(D108:D111)</f>
        <v>161858.25</v>
      </c>
      <c r="E107" s="51">
        <f t="shared" si="24"/>
        <v>183698.12</v>
      </c>
      <c r="F107" s="52">
        <f t="shared" si="0"/>
        <v>113.49320779138536</v>
      </c>
    </row>
    <row r="108" spans="1:6" ht="12.75" customHeight="1">
      <c r="A108" s="53">
        <v>6511</v>
      </c>
      <c r="B108" s="85" t="s">
        <v>247</v>
      </c>
      <c r="C108" s="50" t="s">
        <v>248</v>
      </c>
      <c r="D108" s="242">
        <v>0</v>
      </c>
      <c r="E108" s="242">
        <v>0</v>
      </c>
      <c r="F108" s="52" t="str">
        <f t="shared" si="0"/>
        <v>-</v>
      </c>
    </row>
    <row r="109" spans="1:6" ht="12.75" customHeight="1">
      <c r="A109" s="53">
        <v>6512</v>
      </c>
      <c r="B109" s="85" t="s">
        <v>249</v>
      </c>
      <c r="C109" s="50" t="s">
        <v>250</v>
      </c>
      <c r="D109" s="242">
        <v>181.34</v>
      </c>
      <c r="E109" s="242"/>
      <c r="F109" s="52">
        <f t="shared" si="0"/>
        <v>0</v>
      </c>
    </row>
    <row r="110" spans="1:6" ht="12.75" customHeight="1">
      <c r="A110" s="53">
        <v>6513</v>
      </c>
      <c r="B110" s="85" t="s">
        <v>251</v>
      </c>
      <c r="C110" s="50" t="s">
        <v>252</v>
      </c>
      <c r="D110" s="242">
        <v>873.99</v>
      </c>
      <c r="E110" s="242">
        <v>1680.25</v>
      </c>
      <c r="F110" s="52">
        <f t="shared" si="0"/>
        <v>192.25048341514204</v>
      </c>
    </row>
    <row r="111" spans="1:6" ht="12.75" customHeight="1">
      <c r="A111" s="53">
        <v>6514</v>
      </c>
      <c r="B111" s="85" t="s">
        <v>253</v>
      </c>
      <c r="C111" s="50" t="s">
        <v>254</v>
      </c>
      <c r="D111" s="242">
        <v>160802.92000000001</v>
      </c>
      <c r="E111" s="242">
        <v>182017.87</v>
      </c>
      <c r="F111" s="52">
        <f t="shared" si="0"/>
        <v>113.19313728880047</v>
      </c>
    </row>
    <row r="112" spans="1:6" ht="12.75" customHeight="1">
      <c r="A112" s="53">
        <v>652</v>
      </c>
      <c r="B112" s="85" t="s">
        <v>255</v>
      </c>
      <c r="C112" s="50" t="s">
        <v>256</v>
      </c>
      <c r="D112" s="51">
        <f t="shared" si="25" ref="D112:E112">SUM(D113:D119)</f>
        <v>93203.079999999987</v>
      </c>
      <c r="E112" s="51">
        <f t="shared" si="25"/>
        <v>84629.540000000008</v>
      </c>
      <c r="F112" s="52">
        <f t="shared" si="0"/>
        <v>90.801226740575544</v>
      </c>
    </row>
    <row r="113" spans="1:6" ht="12.75" customHeight="1">
      <c r="A113" s="53">
        <v>6521</v>
      </c>
      <c r="B113" s="85" t="s">
        <v>257</v>
      </c>
      <c r="C113" s="50" t="s">
        <v>258</v>
      </c>
      <c r="D113" s="242">
        <v>0</v>
      </c>
      <c r="E113" s="242">
        <v>0</v>
      </c>
      <c r="F113" s="52" t="str">
        <f t="shared" si="0"/>
        <v>-</v>
      </c>
    </row>
    <row r="114" spans="1:6" ht="12.75" customHeight="1">
      <c r="A114" s="53">
        <v>6522</v>
      </c>
      <c r="B114" s="85" t="s">
        <v>259</v>
      </c>
      <c r="C114" s="50" t="s">
        <v>260</v>
      </c>
      <c r="D114" s="242">
        <v>31354.80</v>
      </c>
      <c r="E114" s="242">
        <v>24244.90</v>
      </c>
      <c r="F114" s="52">
        <f t="shared" si="0"/>
        <v>77.324365009504135</v>
      </c>
    </row>
    <row r="115" spans="1:6" ht="12.75" customHeight="1">
      <c r="A115" s="53">
        <v>6524</v>
      </c>
      <c r="B115" s="85" t="s">
        <v>261</v>
      </c>
      <c r="C115" s="50" t="s">
        <v>262</v>
      </c>
      <c r="D115" s="242">
        <v>0</v>
      </c>
      <c r="E115" s="242">
        <v>0</v>
      </c>
      <c r="F115" s="52" t="str">
        <f t="shared" si="0"/>
        <v>-</v>
      </c>
    </row>
    <row r="116" spans="1:6" ht="12.75" customHeight="1">
      <c r="A116" s="53">
        <v>6525</v>
      </c>
      <c r="B116" s="85" t="s">
        <v>263</v>
      </c>
      <c r="C116" s="50" t="s">
        <v>264</v>
      </c>
      <c r="D116" s="242">
        <v>15538.76</v>
      </c>
      <c r="E116" s="242">
        <v>4741.33</v>
      </c>
      <c r="F116" s="52">
        <f t="shared" si="0"/>
        <v>30.512923811166399</v>
      </c>
    </row>
    <row r="117" spans="1:6" ht="12.75" customHeight="1">
      <c r="A117" s="53">
        <v>6526</v>
      </c>
      <c r="B117" s="85" t="s">
        <v>265</v>
      </c>
      <c r="C117" s="50" t="s">
        <v>266</v>
      </c>
      <c r="D117" s="242">
        <v>46309.52</v>
      </c>
      <c r="E117" s="242">
        <v>55643.31</v>
      </c>
      <c r="F117" s="52">
        <f t="shared" si="0"/>
        <v>120.15522942150987</v>
      </c>
    </row>
    <row r="118" spans="1:6" ht="12.75" customHeight="1">
      <c r="A118" s="53">
        <v>6527</v>
      </c>
      <c r="B118" s="85" t="s">
        <v>267</v>
      </c>
      <c r="C118" s="50" t="s">
        <v>268</v>
      </c>
      <c r="D118" s="242">
        <v>0</v>
      </c>
      <c r="E118" s="242">
        <v>0</v>
      </c>
      <c r="F118" s="52" t="str">
        <f t="shared" si="0"/>
        <v>-</v>
      </c>
    </row>
    <row r="119" spans="1:6" ht="24">
      <c r="A119" s="53" t="s">
        <v>269</v>
      </c>
      <c r="B119" s="232" t="s">
        <v>270</v>
      </c>
      <c r="C119" s="50" t="s">
        <v>269</v>
      </c>
      <c r="D119" s="242">
        <v>0</v>
      </c>
      <c r="E119" s="242">
        <v>0</v>
      </c>
      <c r="F119" s="52" t="str">
        <f t="shared" si="0"/>
        <v>-</v>
      </c>
    </row>
    <row r="120" spans="1:6" ht="12.75" customHeight="1">
      <c r="A120" s="53">
        <v>653</v>
      </c>
      <c r="B120" s="85" t="s">
        <v>271</v>
      </c>
      <c r="C120" s="50" t="s">
        <v>272</v>
      </c>
      <c r="D120" s="51">
        <f t="shared" si="26" ref="D120:E120">SUM(D121:D123)</f>
        <v>498707.30</v>
      </c>
      <c r="E120" s="51">
        <f t="shared" si="26"/>
        <v>567123.92999999993</v>
      </c>
      <c r="F120" s="52">
        <f t="shared" si="0"/>
        <v>113.71879457148511</v>
      </c>
    </row>
    <row r="121" spans="1:6" ht="12.75" customHeight="1">
      <c r="A121" s="53">
        <v>6531</v>
      </c>
      <c r="B121" s="85" t="s">
        <v>273</v>
      </c>
      <c r="C121" s="50" t="s">
        <v>274</v>
      </c>
      <c r="D121" s="242">
        <v>20216.98</v>
      </c>
      <c r="E121" s="242">
        <v>121099.06</v>
      </c>
      <c r="F121" s="52">
        <f t="shared" si="0"/>
        <v>598.99678389156043</v>
      </c>
    </row>
    <row r="122" spans="1:6" ht="12.75" customHeight="1">
      <c r="A122" s="53">
        <v>6532</v>
      </c>
      <c r="B122" s="85" t="s">
        <v>275</v>
      </c>
      <c r="C122" s="50" t="s">
        <v>276</v>
      </c>
      <c r="D122" s="242">
        <v>478490.32</v>
      </c>
      <c r="E122" s="242">
        <v>446024.87</v>
      </c>
      <c r="F122" s="52">
        <f t="shared" si="0"/>
        <v>93.215024705201984</v>
      </c>
    </row>
    <row r="123" spans="1:6" ht="12.75" customHeight="1">
      <c r="A123" s="53">
        <v>6533</v>
      </c>
      <c r="B123" s="85" t="s">
        <v>277</v>
      </c>
      <c r="C123" s="50" t="s">
        <v>278</v>
      </c>
      <c r="D123" s="242">
        <v>0</v>
      </c>
      <c r="E123" s="242">
        <v>0</v>
      </c>
      <c r="F123" s="52" t="str">
        <f t="shared" si="0"/>
        <v>-</v>
      </c>
    </row>
    <row r="124" spans="1:6" ht="24">
      <c r="A124" s="53">
        <v>66</v>
      </c>
      <c r="B124" s="231" t="s">
        <v>279</v>
      </c>
      <c r="C124" s="50" t="s">
        <v>280</v>
      </c>
      <c r="D124" s="51">
        <f t="shared" si="27" ref="D124:E124">D125+D128</f>
        <v>23288.08</v>
      </c>
      <c r="E124" s="51">
        <f t="shared" si="27"/>
        <v>2405</v>
      </c>
      <c r="F124" s="52">
        <f t="shared" si="0"/>
        <v>10.327171668939647</v>
      </c>
    </row>
    <row r="125" spans="1:6" ht="12.75" customHeight="1">
      <c r="A125" s="53">
        <v>661</v>
      </c>
      <c r="B125" s="86" t="s">
        <v>281</v>
      </c>
      <c r="C125" s="50" t="s">
        <v>282</v>
      </c>
      <c r="D125" s="51">
        <f t="shared" si="28" ref="D125:E125">SUM(D126:D127)</f>
        <v>0</v>
      </c>
      <c r="E125" s="51">
        <f t="shared" si="28"/>
        <v>0</v>
      </c>
      <c r="F125" s="52" t="str">
        <f t="shared" si="0"/>
        <v>-</v>
      </c>
    </row>
    <row r="126" spans="1:6" ht="12.75" customHeight="1">
      <c r="A126" s="53">
        <v>6614</v>
      </c>
      <c r="B126" s="86" t="s">
        <v>283</v>
      </c>
      <c r="C126" s="50" t="s">
        <v>284</v>
      </c>
      <c r="D126" s="242">
        <v>0</v>
      </c>
      <c r="E126" s="242">
        <v>0</v>
      </c>
      <c r="F126" s="52" t="str">
        <f t="shared" si="0"/>
        <v>-</v>
      </c>
    </row>
    <row r="127" spans="1:6" ht="12.75" customHeight="1">
      <c r="A127" s="53">
        <v>6615</v>
      </c>
      <c r="B127" s="86" t="s">
        <v>285</v>
      </c>
      <c r="C127" s="50" t="s">
        <v>286</v>
      </c>
      <c r="D127" s="242">
        <v>0</v>
      </c>
      <c r="E127" s="242">
        <v>0</v>
      </c>
      <c r="F127" s="52" t="str">
        <f t="shared" si="0"/>
        <v>-</v>
      </c>
    </row>
    <row r="128" spans="1:6" ht="24">
      <c r="A128" s="53">
        <v>663</v>
      </c>
      <c r="B128" s="231" t="s">
        <v>287</v>
      </c>
      <c r="C128" s="50" t="s">
        <v>288</v>
      </c>
      <c r="D128" s="51">
        <f t="shared" si="29" ref="D128:E128">SUM(D129:D132)</f>
        <v>23288.08</v>
      </c>
      <c r="E128" s="51">
        <f t="shared" si="29"/>
        <v>2405</v>
      </c>
      <c r="F128" s="52">
        <f t="shared" si="0"/>
        <v>10.327171668939647</v>
      </c>
    </row>
    <row r="129" spans="1:6" ht="12.75" customHeight="1">
      <c r="A129" s="53">
        <v>6631</v>
      </c>
      <c r="B129" s="86" t="s">
        <v>289</v>
      </c>
      <c r="C129" s="50" t="s">
        <v>290</v>
      </c>
      <c r="D129" s="242">
        <v>6842.80</v>
      </c>
      <c r="E129" s="242">
        <v>2405</v>
      </c>
      <c r="F129" s="52">
        <f t="shared" si="0"/>
        <v>35.146431285438709</v>
      </c>
    </row>
    <row r="130" spans="1:6" ht="12.75" customHeight="1">
      <c r="A130" s="53">
        <v>6632</v>
      </c>
      <c r="B130" s="232" t="s">
        <v>291</v>
      </c>
      <c r="C130" s="50" t="s">
        <v>292</v>
      </c>
      <c r="D130" s="242">
        <v>16445.28</v>
      </c>
      <c r="E130" s="242"/>
      <c r="F130" s="52">
        <f t="shared" si="0"/>
        <v>0</v>
      </c>
    </row>
    <row r="131" spans="1:6" ht="24">
      <c r="A131" s="53" t="s">
        <v>293</v>
      </c>
      <c r="B131" s="232" t="s">
        <v>294</v>
      </c>
      <c r="C131" s="54" t="s">
        <v>293</v>
      </c>
      <c r="D131" s="242">
        <v>0</v>
      </c>
      <c r="E131" s="242">
        <v>0</v>
      </c>
      <c r="F131" s="52" t="str">
        <f t="shared" si="0"/>
        <v>-</v>
      </c>
    </row>
    <row r="132" spans="1:6" ht="24">
      <c r="A132" s="53" t="s">
        <v>295</v>
      </c>
      <c r="B132" s="232" t="s">
        <v>296</v>
      </c>
      <c r="C132" s="54" t="s">
        <v>295</v>
      </c>
      <c r="D132" s="242">
        <v>0</v>
      </c>
      <c r="E132" s="242">
        <v>0</v>
      </c>
      <c r="F132" s="52" t="str">
        <f>IF(D132&lt;&gt;0,IF(E132/D132&gt;=100,"&gt;&gt;100",E132/D132*100),"-")</f>
        <v>-</v>
      </c>
    </row>
    <row r="133" spans="1:6" ht="24">
      <c r="A133" s="53">
        <v>67</v>
      </c>
      <c r="B133" s="232" t="s">
        <v>297</v>
      </c>
      <c r="C133" s="50" t="s">
        <v>298</v>
      </c>
      <c r="D133" s="51">
        <f t="shared" si="30" ref="D133:E133">D134+D138</f>
        <v>0</v>
      </c>
      <c r="E133" s="51">
        <f t="shared" si="30"/>
        <v>0</v>
      </c>
      <c r="F133" s="52" t="str">
        <f t="shared" si="31" ref="F133:F223">IF(D133&lt;&gt;0,IF(E133/D133&gt;=100,"&gt;&gt;100",E133/D133*100),"-")</f>
        <v>-</v>
      </c>
    </row>
    <row r="134" spans="1:6" ht="24">
      <c r="A134" s="53">
        <v>671</v>
      </c>
      <c r="B134" s="232" t="s">
        <v>299</v>
      </c>
      <c r="C134" s="50" t="s">
        <v>300</v>
      </c>
      <c r="D134" s="51">
        <f t="shared" si="32" ref="D134:E134">SUM(D135:D137)</f>
        <v>0</v>
      </c>
      <c r="E134" s="51">
        <f t="shared" si="32"/>
        <v>0</v>
      </c>
      <c r="F134" s="52" t="str">
        <f t="shared" si="31"/>
        <v>-</v>
      </c>
    </row>
    <row r="135" spans="1:6" ht="12.75" customHeight="1">
      <c r="A135" s="53">
        <v>6711</v>
      </c>
      <c r="B135" s="85" t="s">
        <v>301</v>
      </c>
      <c r="C135" s="50" t="s">
        <v>302</v>
      </c>
      <c r="D135" s="242">
        <v>0</v>
      </c>
      <c r="E135" s="242">
        <v>0</v>
      </c>
      <c r="F135" s="52" t="str">
        <f t="shared" si="31"/>
        <v>-</v>
      </c>
    </row>
    <row r="136" spans="1:6" ht="24">
      <c r="A136" s="53">
        <v>6712</v>
      </c>
      <c r="B136" s="232" t="s">
        <v>303</v>
      </c>
      <c r="C136" s="50" t="s">
        <v>304</v>
      </c>
      <c r="D136" s="242">
        <v>0</v>
      </c>
      <c r="E136" s="242">
        <v>0</v>
      </c>
      <c r="F136" s="52" t="str">
        <f t="shared" si="31"/>
        <v>-</v>
      </c>
    </row>
    <row r="137" spans="1:6" ht="24">
      <c r="A137" s="53" t="s">
        <v>305</v>
      </c>
      <c r="B137" s="85" t="s">
        <v>306</v>
      </c>
      <c r="C137" s="50" t="s">
        <v>305</v>
      </c>
      <c r="D137" s="242">
        <v>0</v>
      </c>
      <c r="E137" s="242">
        <v>0</v>
      </c>
      <c r="F137" s="52" t="str">
        <f t="shared" si="31"/>
        <v>-</v>
      </c>
    </row>
    <row r="138" spans="1:6" ht="12.75" customHeight="1">
      <c r="A138" s="53" t="s">
        <v>307</v>
      </c>
      <c r="B138" s="85" t="s">
        <v>308</v>
      </c>
      <c r="C138" s="50" t="s">
        <v>307</v>
      </c>
      <c r="D138" s="242">
        <v>0</v>
      </c>
      <c r="E138" s="242">
        <v>0</v>
      </c>
      <c r="F138" s="52" t="str">
        <f t="shared" si="31"/>
        <v>-</v>
      </c>
    </row>
    <row r="139" spans="1:6" ht="12.75" customHeight="1">
      <c r="A139" s="53">
        <v>68</v>
      </c>
      <c r="B139" s="85" t="s">
        <v>309</v>
      </c>
      <c r="C139" s="50" t="s">
        <v>310</v>
      </c>
      <c r="D139" s="51">
        <f t="shared" si="33" ref="D139:E139">D140+D150</f>
        <v>22728.67</v>
      </c>
      <c r="E139" s="51">
        <f t="shared" si="33"/>
        <v>27231.87</v>
      </c>
      <c r="F139" s="52">
        <f t="shared" si="31"/>
        <v>119.81286190525007</v>
      </c>
    </row>
    <row r="140" spans="1:6" ht="12.75" customHeight="1">
      <c r="A140" s="53">
        <v>681</v>
      </c>
      <c r="B140" s="85" t="s">
        <v>311</v>
      </c>
      <c r="C140" s="50" t="s">
        <v>312</v>
      </c>
      <c r="D140" s="51">
        <f t="shared" si="34" ref="D140:E140">SUM(D141:D149)</f>
        <v>22728.67</v>
      </c>
      <c r="E140" s="51">
        <f t="shared" si="34"/>
        <v>25642.44</v>
      </c>
      <c r="F140" s="52">
        <f t="shared" si="31"/>
        <v>112.81979983870592</v>
      </c>
    </row>
    <row r="141" spans="1:6" ht="12.75" customHeight="1">
      <c r="A141" s="53">
        <v>6811</v>
      </c>
      <c r="B141" s="85" t="s">
        <v>313</v>
      </c>
      <c r="C141" s="50" t="s">
        <v>314</v>
      </c>
      <c r="D141" s="242">
        <v>0</v>
      </c>
      <c r="E141" s="242">
        <v>0</v>
      </c>
      <c r="F141" s="52" t="str">
        <f t="shared" si="31"/>
        <v>-</v>
      </c>
    </row>
    <row r="142" spans="1:6" ht="12.75" customHeight="1">
      <c r="A142" s="53">
        <v>6812</v>
      </c>
      <c r="B142" s="85" t="s">
        <v>315</v>
      </c>
      <c r="C142" s="50" t="s">
        <v>316</v>
      </c>
      <c r="D142" s="242">
        <v>0</v>
      </c>
      <c r="E142" s="242">
        <v>0</v>
      </c>
      <c r="F142" s="52" t="str">
        <f t="shared" si="31"/>
        <v>-</v>
      </c>
    </row>
    <row r="143" spans="1:6" ht="12.75" customHeight="1">
      <c r="A143" s="53">
        <v>6813</v>
      </c>
      <c r="B143" s="85" t="s">
        <v>317</v>
      </c>
      <c r="C143" s="50" t="s">
        <v>318</v>
      </c>
      <c r="D143" s="242">
        <v>0</v>
      </c>
      <c r="E143" s="242">
        <v>0</v>
      </c>
      <c r="F143" s="52" t="str">
        <f t="shared" si="31"/>
        <v>-</v>
      </c>
    </row>
    <row r="144" spans="1:6" ht="12.75" customHeight="1">
      <c r="A144" s="53">
        <v>6814</v>
      </c>
      <c r="B144" s="85" t="s">
        <v>319</v>
      </c>
      <c r="C144" s="50" t="s">
        <v>320</v>
      </c>
      <c r="D144" s="242">
        <v>0</v>
      </c>
      <c r="E144" s="242">
        <v>0</v>
      </c>
      <c r="F144" s="52" t="str">
        <f t="shared" si="31"/>
        <v>-</v>
      </c>
    </row>
    <row r="145" spans="1:6" ht="12.75" customHeight="1">
      <c r="A145" s="53">
        <v>6815</v>
      </c>
      <c r="B145" s="85" t="s">
        <v>321</v>
      </c>
      <c r="C145" s="50" t="s">
        <v>322</v>
      </c>
      <c r="D145" s="242">
        <v>22728.67</v>
      </c>
      <c r="E145" s="242">
        <v>25642.44</v>
      </c>
      <c r="F145" s="52">
        <f t="shared" si="31"/>
        <v>112.81979983870592</v>
      </c>
    </row>
    <row r="146" spans="1:6" ht="12.75" customHeight="1">
      <c r="A146" s="53">
        <v>6816</v>
      </c>
      <c r="B146" s="85" t="s">
        <v>323</v>
      </c>
      <c r="C146" s="50" t="s">
        <v>324</v>
      </c>
      <c r="D146" s="242">
        <v>0</v>
      </c>
      <c r="E146" s="242">
        <v>0</v>
      </c>
      <c r="F146" s="52" t="str">
        <f t="shared" si="31"/>
        <v>-</v>
      </c>
    </row>
    <row r="147" spans="1:6" ht="12.75" customHeight="1">
      <c r="A147" s="53">
        <v>6817</v>
      </c>
      <c r="B147" s="85" t="s">
        <v>325</v>
      </c>
      <c r="C147" s="50" t="s">
        <v>326</v>
      </c>
      <c r="D147" s="242">
        <v>0</v>
      </c>
      <c r="E147" s="242">
        <v>0</v>
      </c>
      <c r="F147" s="52" t="str">
        <f t="shared" si="31"/>
        <v>-</v>
      </c>
    </row>
    <row r="148" spans="1:6" ht="12.75" customHeight="1">
      <c r="A148" s="53">
        <v>6818</v>
      </c>
      <c r="B148" s="85" t="s">
        <v>327</v>
      </c>
      <c r="C148" s="50" t="s">
        <v>328</v>
      </c>
      <c r="D148" s="242">
        <v>0</v>
      </c>
      <c r="E148" s="242">
        <v>0</v>
      </c>
      <c r="F148" s="52" t="str">
        <f t="shared" si="31"/>
        <v>-</v>
      </c>
    </row>
    <row r="149" spans="1:6" ht="12.75" customHeight="1">
      <c r="A149" s="53">
        <v>6819</v>
      </c>
      <c r="B149" s="85" t="s">
        <v>329</v>
      </c>
      <c r="C149" s="50" t="s">
        <v>330</v>
      </c>
      <c r="D149" s="242">
        <v>0</v>
      </c>
      <c r="E149" s="242">
        <v>0</v>
      </c>
      <c r="F149" s="52" t="str">
        <f t="shared" si="31"/>
        <v>-</v>
      </c>
    </row>
    <row r="150" spans="1:6" ht="12.75" customHeight="1">
      <c r="A150" s="53">
        <v>683</v>
      </c>
      <c r="B150" s="85" t="s">
        <v>331</v>
      </c>
      <c r="C150" s="50" t="s">
        <v>332</v>
      </c>
      <c r="D150" s="242"/>
      <c r="E150" s="242">
        <v>1589.43</v>
      </c>
      <c r="F150" s="52" t="str">
        <f t="shared" si="31"/>
        <v>-</v>
      </c>
    </row>
    <row r="151" spans="1:6" ht="12.75" customHeight="1">
      <c r="A151" s="53">
        <v>3</v>
      </c>
      <c r="B151" s="85" t="s">
        <v>333</v>
      </c>
      <c r="C151" s="50" t="s">
        <v>41</v>
      </c>
      <c r="D151" s="51">
        <f t="shared" si="35" ref="D151:E151">D152+D163+D196+D215+D224+D252+D263</f>
        <v>4548690.70</v>
      </c>
      <c r="E151" s="51">
        <f t="shared" si="35"/>
        <v>7606151.7000000002</v>
      </c>
      <c r="F151" s="52">
        <f t="shared" si="31"/>
        <v>167.21628709553718</v>
      </c>
    </row>
    <row r="152" spans="1:6" ht="12.75" customHeight="1">
      <c r="A152" s="53">
        <v>31</v>
      </c>
      <c r="B152" s="85" t="s">
        <v>334</v>
      </c>
      <c r="C152" s="50" t="s">
        <v>335</v>
      </c>
      <c r="D152" s="51">
        <f t="shared" si="36" ref="D152:E152">D153+D158+D159</f>
        <v>420984.25</v>
      </c>
      <c r="E152" s="51">
        <f t="shared" si="36"/>
        <v>529880.35</v>
      </c>
      <c r="F152" s="52">
        <f t="shared" si="31"/>
        <v>125.86702471648286</v>
      </c>
    </row>
    <row r="153" spans="1:6" ht="12.75" customHeight="1">
      <c r="A153" s="53">
        <v>311</v>
      </c>
      <c r="B153" s="85" t="s">
        <v>336</v>
      </c>
      <c r="C153" s="50" t="s">
        <v>337</v>
      </c>
      <c r="D153" s="51">
        <f t="shared" si="37" ref="D153:E153">SUM(D154:D157)</f>
        <v>342549.25</v>
      </c>
      <c r="E153" s="51">
        <f t="shared" si="37"/>
        <v>420221.18</v>
      </c>
      <c r="F153" s="52">
        <f t="shared" si="31"/>
        <v>122.67467524742793</v>
      </c>
    </row>
    <row r="154" spans="1:6" ht="12.75" customHeight="1">
      <c r="A154" s="53">
        <v>3111</v>
      </c>
      <c r="B154" s="85" t="s">
        <v>338</v>
      </c>
      <c r="C154" s="50" t="s">
        <v>339</v>
      </c>
      <c r="D154" s="242">
        <v>342549.25</v>
      </c>
      <c r="E154" s="242">
        <v>420221.18</v>
      </c>
      <c r="F154" s="52">
        <f t="shared" si="31"/>
        <v>122.67467524742793</v>
      </c>
    </row>
    <row r="155" spans="1:6" ht="12.75" customHeight="1">
      <c r="A155" s="53">
        <v>3112</v>
      </c>
      <c r="B155" s="85" t="s">
        <v>340</v>
      </c>
      <c r="C155" s="50" t="s">
        <v>341</v>
      </c>
      <c r="D155" s="242">
        <v>0</v>
      </c>
      <c r="E155" s="242">
        <v>0</v>
      </c>
      <c r="F155" s="52" t="str">
        <f t="shared" si="31"/>
        <v>-</v>
      </c>
    </row>
    <row r="156" spans="1:6" ht="12.75" customHeight="1">
      <c r="A156" s="53">
        <v>3113</v>
      </c>
      <c r="B156" s="85" t="s">
        <v>342</v>
      </c>
      <c r="C156" s="50" t="s">
        <v>343</v>
      </c>
      <c r="D156" s="242">
        <v>0</v>
      </c>
      <c r="E156" s="242">
        <v>0</v>
      </c>
      <c r="F156" s="52" t="str">
        <f t="shared" si="31"/>
        <v>-</v>
      </c>
    </row>
    <row r="157" spans="1:6" ht="12.75" customHeight="1">
      <c r="A157" s="53">
        <v>3114</v>
      </c>
      <c r="B157" s="85" t="s">
        <v>344</v>
      </c>
      <c r="C157" s="50" t="s">
        <v>345</v>
      </c>
      <c r="D157" s="242">
        <v>0</v>
      </c>
      <c r="E157" s="242">
        <v>0</v>
      </c>
      <c r="F157" s="52" t="str">
        <f t="shared" si="31"/>
        <v>-</v>
      </c>
    </row>
    <row r="158" spans="1:6" ht="12.75" customHeight="1">
      <c r="A158" s="53">
        <v>312</v>
      </c>
      <c r="B158" s="85" t="s">
        <v>346</v>
      </c>
      <c r="C158" s="50" t="s">
        <v>347</v>
      </c>
      <c r="D158" s="242">
        <v>25354</v>
      </c>
      <c r="E158" s="242">
        <v>47165.08</v>
      </c>
      <c r="F158" s="52">
        <f t="shared" si="31"/>
        <v>186.02618916147352</v>
      </c>
    </row>
    <row r="159" spans="1:6" ht="12.75" customHeight="1">
      <c r="A159" s="53">
        <v>313</v>
      </c>
      <c r="B159" s="85" t="s">
        <v>348</v>
      </c>
      <c r="C159" s="50" t="s">
        <v>349</v>
      </c>
      <c r="D159" s="51">
        <f t="shared" si="38" ref="D159:E159">SUM(D160:D162)</f>
        <v>53081</v>
      </c>
      <c r="E159" s="51">
        <f t="shared" si="38"/>
        <v>62494.09</v>
      </c>
      <c r="F159" s="52">
        <f t="shared" si="31"/>
        <v>117.73344511218701</v>
      </c>
    </row>
    <row r="160" spans="1:6" ht="12.75" customHeight="1">
      <c r="A160" s="53">
        <v>3131</v>
      </c>
      <c r="B160" s="85" t="s">
        <v>127</v>
      </c>
      <c r="C160" s="50" t="s">
        <v>350</v>
      </c>
      <c r="D160" s="242">
        <v>0</v>
      </c>
      <c r="E160" s="242">
        <v>0</v>
      </c>
      <c r="F160" s="52" t="str">
        <f t="shared" si="31"/>
        <v>-</v>
      </c>
    </row>
    <row r="161" spans="1:6" ht="12.75" customHeight="1">
      <c r="A161" s="53">
        <v>3132</v>
      </c>
      <c r="B161" s="85" t="s">
        <v>351</v>
      </c>
      <c r="C161" s="50" t="s">
        <v>352</v>
      </c>
      <c r="D161" s="242">
        <v>53081</v>
      </c>
      <c r="E161" s="242">
        <v>62494.09</v>
      </c>
      <c r="F161" s="52">
        <f t="shared" si="31"/>
        <v>117.73344511218701</v>
      </c>
    </row>
    <row r="162" spans="1:6" ht="12.75" customHeight="1">
      <c r="A162" s="53">
        <v>3133</v>
      </c>
      <c r="B162" s="85" t="s">
        <v>353</v>
      </c>
      <c r="C162" s="50" t="s">
        <v>354</v>
      </c>
      <c r="D162" s="242">
        <v>0</v>
      </c>
      <c r="E162" s="242">
        <v>0</v>
      </c>
      <c r="F162" s="52" t="str">
        <f t="shared" si="31"/>
        <v>-</v>
      </c>
    </row>
    <row r="163" spans="1:6" ht="12.75" customHeight="1">
      <c r="A163" s="53">
        <v>32</v>
      </c>
      <c r="B163" s="85" t="s">
        <v>355</v>
      </c>
      <c r="C163" s="50" t="s">
        <v>356</v>
      </c>
      <c r="D163" s="51">
        <f t="shared" si="39" ref="D163:E163">D164+D169+D177+D187+D188</f>
        <v>1460443.45</v>
      </c>
      <c r="E163" s="51">
        <f t="shared" si="39"/>
        <v>4120134.40</v>
      </c>
      <c r="F163" s="52">
        <f t="shared" si="31"/>
        <v>282.11529861015845</v>
      </c>
    </row>
    <row r="164" spans="1:6" ht="12.75" customHeight="1">
      <c r="A164" s="53">
        <v>321</v>
      </c>
      <c r="B164" s="85" t="s">
        <v>357</v>
      </c>
      <c r="C164" s="50" t="s">
        <v>358</v>
      </c>
      <c r="D164" s="51">
        <f t="shared" si="40" ref="D164:E164">SUM(D165:D168)</f>
        <v>24057</v>
      </c>
      <c r="E164" s="51">
        <f t="shared" si="40"/>
        <v>28185.52</v>
      </c>
      <c r="F164" s="52">
        <f t="shared" si="31"/>
        <v>117.16140832190216</v>
      </c>
    </row>
    <row r="165" spans="1:6" ht="12.75" customHeight="1">
      <c r="A165" s="53">
        <v>3211</v>
      </c>
      <c r="B165" s="85" t="s">
        <v>359</v>
      </c>
      <c r="C165" s="50" t="s">
        <v>360</v>
      </c>
      <c r="D165" s="242">
        <v>2187</v>
      </c>
      <c r="E165" s="242">
        <v>5855.89</v>
      </c>
      <c r="F165" s="52">
        <f t="shared" si="31"/>
        <v>267.75903063557382</v>
      </c>
    </row>
    <row r="166" spans="1:6" ht="12.75" customHeight="1">
      <c r="A166" s="53">
        <v>3212</v>
      </c>
      <c r="B166" s="85" t="s">
        <v>361</v>
      </c>
      <c r="C166" s="50" t="s">
        <v>362</v>
      </c>
      <c r="D166" s="242">
        <v>21136</v>
      </c>
      <c r="E166" s="242">
        <v>19086.70</v>
      </c>
      <c r="F166" s="52">
        <f t="shared" si="31"/>
        <v>90.304220287660868</v>
      </c>
    </row>
    <row r="167" spans="1:6" ht="12.75" customHeight="1">
      <c r="A167" s="53">
        <v>3213</v>
      </c>
      <c r="B167" s="85" t="s">
        <v>363</v>
      </c>
      <c r="C167" s="50" t="s">
        <v>364</v>
      </c>
      <c r="D167" s="242">
        <v>734</v>
      </c>
      <c r="E167" s="242">
        <v>3218.90</v>
      </c>
      <c r="F167" s="52">
        <f t="shared" si="31"/>
        <v>438.5422343324251</v>
      </c>
    </row>
    <row r="168" spans="1:6" ht="12.75" customHeight="1">
      <c r="A168" s="53">
        <v>3214</v>
      </c>
      <c r="B168" s="85" t="s">
        <v>365</v>
      </c>
      <c r="C168" s="50" t="s">
        <v>366</v>
      </c>
      <c r="D168" s="242"/>
      <c r="E168" s="242">
        <v>24.03</v>
      </c>
      <c r="F168" s="52" t="str">
        <f t="shared" si="31"/>
        <v>-</v>
      </c>
    </row>
    <row r="169" spans="1:6" ht="12.75" customHeight="1">
      <c r="A169" s="53">
        <v>322</v>
      </c>
      <c r="B169" s="85" t="s">
        <v>367</v>
      </c>
      <c r="C169" s="50" t="s">
        <v>368</v>
      </c>
      <c r="D169" s="51">
        <f t="shared" si="41" ref="D169:E169">SUM(D170:D176)</f>
        <v>231320.45</v>
      </c>
      <c r="E169" s="51">
        <f t="shared" si="41"/>
        <v>139863.88999999998</v>
      </c>
      <c r="F169" s="52">
        <f t="shared" si="31"/>
        <v>60.463262111067131</v>
      </c>
    </row>
    <row r="170" spans="1:6" ht="12.75" customHeight="1">
      <c r="A170" s="53">
        <v>3221</v>
      </c>
      <c r="B170" s="85" t="s">
        <v>369</v>
      </c>
      <c r="C170" s="50" t="s">
        <v>370</v>
      </c>
      <c r="D170" s="242">
        <v>10782</v>
      </c>
      <c r="E170" s="242">
        <v>9198.10</v>
      </c>
      <c r="F170" s="52">
        <f t="shared" si="31"/>
        <v>85.309775551845661</v>
      </c>
    </row>
    <row r="171" spans="1:6" ht="12.75" customHeight="1">
      <c r="A171" s="53">
        <v>3222</v>
      </c>
      <c r="B171" s="85" t="s">
        <v>371</v>
      </c>
      <c r="C171" s="50" t="s">
        <v>372</v>
      </c>
      <c r="D171" s="242">
        <v>14468</v>
      </c>
      <c r="E171" s="242">
        <v>8796.5400000000009</v>
      </c>
      <c r="F171" s="52">
        <f t="shared" si="31"/>
        <v>60.799972352778553</v>
      </c>
    </row>
    <row r="172" spans="1:6" ht="12.75" customHeight="1">
      <c r="A172" s="53">
        <v>3223</v>
      </c>
      <c r="B172" s="85" t="s">
        <v>373</v>
      </c>
      <c r="C172" s="50" t="s">
        <v>374</v>
      </c>
      <c r="D172" s="242">
        <v>104522.45</v>
      </c>
      <c r="E172" s="242">
        <v>70051.06</v>
      </c>
      <c r="F172" s="52">
        <f t="shared" si="31"/>
        <v>67.020109077045177</v>
      </c>
    </row>
    <row r="173" spans="1:6" ht="12.75" customHeight="1">
      <c r="A173" s="53">
        <v>3224</v>
      </c>
      <c r="B173" s="85" t="s">
        <v>375</v>
      </c>
      <c r="C173" s="50" t="s">
        <v>376</v>
      </c>
      <c r="D173" s="242">
        <v>81203</v>
      </c>
      <c r="E173" s="242">
        <v>30450.12</v>
      </c>
      <c r="F173" s="52">
        <f t="shared" si="31"/>
        <v>37.498762360996515</v>
      </c>
    </row>
    <row r="174" spans="1:6" ht="12.75" customHeight="1">
      <c r="A174" s="53">
        <v>3225</v>
      </c>
      <c r="B174" s="85" t="s">
        <v>377</v>
      </c>
      <c r="C174" s="50" t="s">
        <v>378</v>
      </c>
      <c r="D174" s="242">
        <v>20179</v>
      </c>
      <c r="E174" s="242">
        <v>20898.07</v>
      </c>
      <c r="F174" s="52">
        <f t="shared" si="31"/>
        <v>103.56345705931909</v>
      </c>
    </row>
    <row r="175" spans="1:6" ht="12.75" customHeight="1">
      <c r="A175" s="53">
        <v>3226</v>
      </c>
      <c r="B175" s="85" t="s">
        <v>379</v>
      </c>
      <c r="C175" s="50" t="s">
        <v>380</v>
      </c>
      <c r="D175" s="242">
        <v>0</v>
      </c>
      <c r="E175" s="242">
        <v>0</v>
      </c>
      <c r="F175" s="52" t="str">
        <f t="shared" si="31"/>
        <v>-</v>
      </c>
    </row>
    <row r="176" spans="1:6" ht="12.75" customHeight="1">
      <c r="A176" s="53">
        <v>3227</v>
      </c>
      <c r="B176" s="85" t="s">
        <v>381</v>
      </c>
      <c r="C176" s="50" t="s">
        <v>382</v>
      </c>
      <c r="D176" s="242">
        <v>166</v>
      </c>
      <c r="E176" s="242">
        <v>470</v>
      </c>
      <c r="F176" s="52">
        <f t="shared" si="31"/>
        <v>283.13253012048193</v>
      </c>
    </row>
    <row r="177" spans="1:6" ht="12.75" customHeight="1">
      <c r="A177" s="53">
        <v>323</v>
      </c>
      <c r="B177" s="85" t="s">
        <v>383</v>
      </c>
      <c r="C177" s="50" t="s">
        <v>384</v>
      </c>
      <c r="D177" s="51">
        <f t="shared" si="42" ref="D177:E177">SUM(D178:D186)</f>
        <v>1044866</v>
      </c>
      <c r="E177" s="51">
        <f t="shared" si="42"/>
        <v>1404120.91</v>
      </c>
      <c r="F177" s="52">
        <f t="shared" si="31"/>
        <v>134.38286919088191</v>
      </c>
    </row>
    <row r="178" spans="1:6" ht="12.75" customHeight="1">
      <c r="A178" s="53">
        <v>3231</v>
      </c>
      <c r="B178" s="85" t="s">
        <v>385</v>
      </c>
      <c r="C178" s="50" t="s">
        <v>386</v>
      </c>
      <c r="D178" s="242">
        <v>26173</v>
      </c>
      <c r="E178" s="242">
        <v>25134.54</v>
      </c>
      <c r="F178" s="52">
        <f t="shared" si="31"/>
        <v>96.03232338669622</v>
      </c>
    </row>
    <row r="179" spans="1:6" ht="12.75" customHeight="1">
      <c r="A179" s="53">
        <v>3232</v>
      </c>
      <c r="B179" s="85" t="s">
        <v>387</v>
      </c>
      <c r="C179" s="50" t="s">
        <v>388</v>
      </c>
      <c r="D179" s="242">
        <v>502878</v>
      </c>
      <c r="E179" s="242">
        <v>533220.41</v>
      </c>
      <c r="F179" s="52">
        <f t="shared" si="31"/>
        <v>106.0337517250705</v>
      </c>
    </row>
    <row r="180" spans="1:6" ht="12.75" customHeight="1">
      <c r="A180" s="53">
        <v>3233</v>
      </c>
      <c r="B180" s="85" t="s">
        <v>389</v>
      </c>
      <c r="C180" s="50" t="s">
        <v>390</v>
      </c>
      <c r="D180" s="242">
        <v>4857</v>
      </c>
      <c r="E180" s="242">
        <v>9915.15</v>
      </c>
      <c r="F180" s="52">
        <f t="shared" si="31"/>
        <v>204.14144533662753</v>
      </c>
    </row>
    <row r="181" spans="1:6" ht="12.75" customHeight="1">
      <c r="A181" s="53">
        <v>3234</v>
      </c>
      <c r="B181" s="85" t="s">
        <v>391</v>
      </c>
      <c r="C181" s="50" t="s">
        <v>392</v>
      </c>
      <c r="D181" s="242">
        <v>19771</v>
      </c>
      <c r="E181" s="242">
        <v>19925.79</v>
      </c>
      <c r="F181" s="52">
        <f t="shared" si="31"/>
        <v>100.78291436953113</v>
      </c>
    </row>
    <row r="182" spans="1:6" ht="12.75" customHeight="1">
      <c r="A182" s="53">
        <v>3235</v>
      </c>
      <c r="B182" s="85" t="s">
        <v>393</v>
      </c>
      <c r="C182" s="50" t="s">
        <v>394</v>
      </c>
      <c r="D182" s="242">
        <v>22396</v>
      </c>
      <c r="E182" s="242">
        <v>39522.339999999997</v>
      </c>
      <c r="F182" s="52">
        <f t="shared" si="31"/>
        <v>176.47053045186638</v>
      </c>
    </row>
    <row r="183" spans="1:6" ht="12.75" customHeight="1">
      <c r="A183" s="53">
        <v>3236</v>
      </c>
      <c r="B183" s="85" t="s">
        <v>395</v>
      </c>
      <c r="C183" s="50" t="s">
        <v>396</v>
      </c>
      <c r="D183" s="242">
        <v>5124</v>
      </c>
      <c r="E183" s="242">
        <v>6032.85</v>
      </c>
      <c r="F183" s="52">
        <f t="shared" si="31"/>
        <v>117.73711943793911</v>
      </c>
    </row>
    <row r="184" spans="1:6" ht="12.75" customHeight="1">
      <c r="A184" s="53">
        <v>3237</v>
      </c>
      <c r="B184" s="85" t="s">
        <v>397</v>
      </c>
      <c r="C184" s="50" t="s">
        <v>398</v>
      </c>
      <c r="D184" s="242">
        <v>196042</v>
      </c>
      <c r="E184" s="242">
        <v>293204.46999999997</v>
      </c>
      <c r="F184" s="52">
        <f t="shared" si="31"/>
        <v>149.56206833229612</v>
      </c>
    </row>
    <row r="185" spans="1:6" ht="12.75" customHeight="1">
      <c r="A185" s="53">
        <v>3238</v>
      </c>
      <c r="B185" s="85" t="s">
        <v>399</v>
      </c>
      <c r="C185" s="50" t="s">
        <v>400</v>
      </c>
      <c r="D185" s="242">
        <v>48000</v>
      </c>
      <c r="E185" s="242">
        <v>67634.44</v>
      </c>
      <c r="F185" s="52">
        <f t="shared" si="31"/>
        <v>140.90508333333332</v>
      </c>
    </row>
    <row r="186" spans="1:6" ht="12.75" customHeight="1">
      <c r="A186" s="53">
        <v>3239</v>
      </c>
      <c r="B186" s="85" t="s">
        <v>401</v>
      </c>
      <c r="C186" s="50" t="s">
        <v>402</v>
      </c>
      <c r="D186" s="242">
        <v>219625</v>
      </c>
      <c r="E186" s="242">
        <v>409530.92</v>
      </c>
      <c r="F186" s="52">
        <f t="shared" si="31"/>
        <v>186.46826180990323</v>
      </c>
    </row>
    <row r="187" spans="1:6" ht="12.75" customHeight="1">
      <c r="A187" s="53">
        <v>324</v>
      </c>
      <c r="B187" s="85" t="s">
        <v>403</v>
      </c>
      <c r="C187" s="50" t="s">
        <v>404</v>
      </c>
      <c r="D187" s="242">
        <v>0</v>
      </c>
      <c r="E187" s="242">
        <v>0</v>
      </c>
      <c r="F187" s="52" t="str">
        <f t="shared" si="31"/>
        <v>-</v>
      </c>
    </row>
    <row r="188" spans="1:6" ht="12.75" customHeight="1">
      <c r="A188" s="53">
        <v>329</v>
      </c>
      <c r="B188" s="85" t="s">
        <v>405</v>
      </c>
      <c r="C188" s="50" t="s">
        <v>406</v>
      </c>
      <c r="D188" s="51">
        <f t="shared" si="43" ref="D188:E188">SUM(D189:D195)</f>
        <v>160200</v>
      </c>
      <c r="E188" s="51">
        <f t="shared" si="43"/>
        <v>2547964.08</v>
      </c>
      <c r="F188" s="52">
        <f t="shared" si="31"/>
        <v>1590.4894382022474</v>
      </c>
    </row>
    <row r="189" spans="1:6" ht="12.75" customHeight="1">
      <c r="A189" s="53">
        <v>3291</v>
      </c>
      <c r="B189" s="232" t="s">
        <v>407</v>
      </c>
      <c r="C189" s="50" t="s">
        <v>408</v>
      </c>
      <c r="D189" s="242">
        <v>20260</v>
      </c>
      <c r="E189" s="242">
        <v>5256.21</v>
      </c>
      <c r="F189" s="52">
        <f t="shared" si="31"/>
        <v>25.943780848963478</v>
      </c>
    </row>
    <row r="190" spans="1:6" ht="12.75" customHeight="1">
      <c r="A190" s="53">
        <v>3292</v>
      </c>
      <c r="B190" s="85" t="s">
        <v>409</v>
      </c>
      <c r="C190" s="50" t="s">
        <v>410</v>
      </c>
      <c r="D190" s="242">
        <v>7567</v>
      </c>
      <c r="E190" s="242">
        <v>8848.36</v>
      </c>
      <c r="F190" s="52">
        <f t="shared" si="31"/>
        <v>116.93352715739395</v>
      </c>
    </row>
    <row r="191" spans="1:6" ht="12.75" customHeight="1">
      <c r="A191" s="53">
        <v>3293</v>
      </c>
      <c r="B191" s="85" t="s">
        <v>411</v>
      </c>
      <c r="C191" s="50" t="s">
        <v>412</v>
      </c>
      <c r="D191" s="242">
        <v>14673</v>
      </c>
      <c r="E191" s="242">
        <v>31973.04</v>
      </c>
      <c r="F191" s="52">
        <f t="shared" si="31"/>
        <v>217.90390513187486</v>
      </c>
    </row>
    <row r="192" spans="1:6" ht="12.75" customHeight="1">
      <c r="A192" s="53">
        <v>3294</v>
      </c>
      <c r="B192" s="85" t="s">
        <v>413</v>
      </c>
      <c r="C192" s="50" t="s">
        <v>414</v>
      </c>
      <c r="D192" s="242">
        <v>4460</v>
      </c>
      <c r="E192" s="242">
        <v>4460</v>
      </c>
      <c r="F192" s="52">
        <f t="shared" si="31"/>
        <v>100</v>
      </c>
    </row>
    <row r="193" spans="1:6" ht="12.75" customHeight="1">
      <c r="A193" s="53">
        <v>3295</v>
      </c>
      <c r="B193" s="85" t="s">
        <v>415</v>
      </c>
      <c r="C193" s="50" t="s">
        <v>416</v>
      </c>
      <c r="D193" s="242">
        <v>40352</v>
      </c>
      <c r="E193" s="242">
        <v>2424018.9300000002</v>
      </c>
      <c r="F193" s="52">
        <f t="shared" si="31"/>
        <v>6007.1841048770821</v>
      </c>
    </row>
    <row r="194" spans="1:6" ht="12.75" customHeight="1">
      <c r="A194" s="53" t="s">
        <v>417</v>
      </c>
      <c r="B194" s="85" t="s">
        <v>418</v>
      </c>
      <c r="C194" s="50" t="s">
        <v>417</v>
      </c>
      <c r="D194" s="242">
        <v>5359</v>
      </c>
      <c r="E194" s="242">
        <v>13841.25</v>
      </c>
      <c r="F194" s="52">
        <f t="shared" si="31"/>
        <v>258.28046277290537</v>
      </c>
    </row>
    <row r="195" spans="1:6" ht="12.75" customHeight="1">
      <c r="A195" s="53">
        <v>3299</v>
      </c>
      <c r="B195" s="85" t="s">
        <v>419</v>
      </c>
      <c r="C195" s="50" t="s">
        <v>420</v>
      </c>
      <c r="D195" s="242">
        <v>67529</v>
      </c>
      <c r="E195" s="242">
        <v>59566.29</v>
      </c>
      <c r="F195" s="52">
        <f t="shared" si="31"/>
        <v>88.208458588162117</v>
      </c>
    </row>
    <row r="196" spans="1:6" ht="12.75" customHeight="1">
      <c r="A196" s="53">
        <v>34</v>
      </c>
      <c r="B196" s="232" t="s">
        <v>421</v>
      </c>
      <c r="C196" s="50" t="s">
        <v>422</v>
      </c>
      <c r="D196" s="51">
        <f t="shared" si="44" ref="D196:E196">D197+D202+D210</f>
        <v>44262</v>
      </c>
      <c r="E196" s="51">
        <f t="shared" si="44"/>
        <v>82698.929999999993</v>
      </c>
      <c r="F196" s="52">
        <f t="shared" si="31"/>
        <v>186.83956893045951</v>
      </c>
    </row>
    <row r="197" spans="1:6" ht="12.75" customHeight="1">
      <c r="A197" s="53">
        <v>341</v>
      </c>
      <c r="B197" s="85" t="s">
        <v>423</v>
      </c>
      <c r="C197" s="50" t="s">
        <v>424</v>
      </c>
      <c r="D197" s="51">
        <f t="shared" si="45" ref="D197:E197">SUM(D198:D201)</f>
        <v>0</v>
      </c>
      <c r="E197" s="51">
        <f t="shared" si="45"/>
        <v>0</v>
      </c>
      <c r="F197" s="52" t="str">
        <f t="shared" si="31"/>
        <v>-</v>
      </c>
    </row>
    <row r="198" spans="1:6" ht="12.75" customHeight="1">
      <c r="A198" s="53">
        <v>3411</v>
      </c>
      <c r="B198" s="85" t="s">
        <v>425</v>
      </c>
      <c r="C198" s="50" t="s">
        <v>426</v>
      </c>
      <c r="D198" s="242">
        <v>0</v>
      </c>
      <c r="E198" s="242">
        <v>0</v>
      </c>
      <c r="F198" s="52" t="str">
        <f t="shared" si="31"/>
        <v>-</v>
      </c>
    </row>
    <row r="199" spans="1:6" ht="12.75" customHeight="1">
      <c r="A199" s="53">
        <v>3412</v>
      </c>
      <c r="B199" s="85" t="s">
        <v>427</v>
      </c>
      <c r="C199" s="50" t="s">
        <v>428</v>
      </c>
      <c r="D199" s="242">
        <v>0</v>
      </c>
      <c r="E199" s="242">
        <v>0</v>
      </c>
      <c r="F199" s="52" t="str">
        <f t="shared" si="31"/>
        <v>-</v>
      </c>
    </row>
    <row r="200" spans="1:6" ht="12.75" customHeight="1">
      <c r="A200" s="53">
        <v>3413</v>
      </c>
      <c r="B200" s="85" t="s">
        <v>429</v>
      </c>
      <c r="C200" s="50" t="s">
        <v>430</v>
      </c>
      <c r="D200" s="242">
        <v>0</v>
      </c>
      <c r="E200" s="242">
        <v>0</v>
      </c>
      <c r="F200" s="52" t="str">
        <f t="shared" si="31"/>
        <v>-</v>
      </c>
    </row>
    <row r="201" spans="1:6" ht="12.75" customHeight="1">
      <c r="A201" s="53">
        <v>3419</v>
      </c>
      <c r="B201" s="85" t="s">
        <v>431</v>
      </c>
      <c r="C201" s="50" t="s">
        <v>432</v>
      </c>
      <c r="D201" s="242">
        <v>0</v>
      </c>
      <c r="E201" s="242">
        <v>0</v>
      </c>
      <c r="F201" s="52" t="str">
        <f t="shared" si="31"/>
        <v>-</v>
      </c>
    </row>
    <row r="202" spans="1:6" ht="12.75" customHeight="1">
      <c r="A202" s="53">
        <v>342</v>
      </c>
      <c r="B202" s="85" t="s">
        <v>433</v>
      </c>
      <c r="C202" s="50" t="s">
        <v>434</v>
      </c>
      <c r="D202" s="51">
        <f t="shared" si="46" ref="D202:E202">SUM(D203:D209)</f>
        <v>31977</v>
      </c>
      <c r="E202" s="51">
        <f t="shared" si="46"/>
        <v>66756.51999999999</v>
      </c>
      <c r="F202" s="52">
        <f t="shared" si="31"/>
        <v>208.76417425024232</v>
      </c>
    </row>
    <row r="203" spans="1:6" ht="24">
      <c r="A203" s="53">
        <v>3421</v>
      </c>
      <c r="B203" s="85" t="s">
        <v>435</v>
      </c>
      <c r="C203" s="50" t="s">
        <v>436</v>
      </c>
      <c r="D203" s="242">
        <v>0</v>
      </c>
      <c r="E203" s="242">
        <v>0</v>
      </c>
      <c r="F203" s="52" t="str">
        <f t="shared" si="31"/>
        <v>-</v>
      </c>
    </row>
    <row r="204" spans="1:6" ht="24">
      <c r="A204" s="53">
        <v>3422</v>
      </c>
      <c r="B204" s="232" t="s">
        <v>437</v>
      </c>
      <c r="C204" s="50" t="s">
        <v>438</v>
      </c>
      <c r="D204" s="242">
        <v>20291</v>
      </c>
      <c r="E204" s="242">
        <v>52378.63</v>
      </c>
      <c r="F204" s="52">
        <f t="shared" si="31"/>
        <v>258.13725296929675</v>
      </c>
    </row>
    <row r="205" spans="1:6" ht="24">
      <c r="A205" s="53">
        <v>3423</v>
      </c>
      <c r="B205" s="232" t="s">
        <v>439</v>
      </c>
      <c r="C205" s="50" t="s">
        <v>440</v>
      </c>
      <c r="D205" s="242">
        <v>11686</v>
      </c>
      <c r="E205" s="242">
        <v>14377.89</v>
      </c>
      <c r="F205" s="52">
        <f t="shared" si="31"/>
        <v>123.03517028923498</v>
      </c>
    </row>
    <row r="206" spans="1:6" ht="12.75" customHeight="1">
      <c r="A206" s="53">
        <v>3425</v>
      </c>
      <c r="B206" s="85" t="s">
        <v>441</v>
      </c>
      <c r="C206" s="50" t="s">
        <v>442</v>
      </c>
      <c r="D206" s="242">
        <v>0</v>
      </c>
      <c r="E206" s="242">
        <v>0</v>
      </c>
      <c r="F206" s="52" t="str">
        <f t="shared" si="31"/>
        <v>-</v>
      </c>
    </row>
    <row r="207" spans="1:6" ht="12.75" customHeight="1">
      <c r="A207" s="53">
        <v>3426</v>
      </c>
      <c r="B207" s="85" t="s">
        <v>443</v>
      </c>
      <c r="C207" s="50" t="s">
        <v>444</v>
      </c>
      <c r="D207" s="242">
        <v>0</v>
      </c>
      <c r="E207" s="242">
        <v>0</v>
      </c>
      <c r="F207" s="52" t="str">
        <f t="shared" si="31"/>
        <v>-</v>
      </c>
    </row>
    <row r="208" spans="1:6" ht="24">
      <c r="A208" s="53">
        <v>3427</v>
      </c>
      <c r="B208" s="85" t="s">
        <v>445</v>
      </c>
      <c r="C208" s="50" t="s">
        <v>446</v>
      </c>
      <c r="D208" s="242">
        <v>0</v>
      </c>
      <c r="E208" s="242">
        <v>0</v>
      </c>
      <c r="F208" s="52" t="str">
        <f t="shared" si="31"/>
        <v>-</v>
      </c>
    </row>
    <row r="209" spans="1:6" ht="12.75" customHeight="1">
      <c r="A209" s="53">
        <v>3428</v>
      </c>
      <c r="B209" s="85" t="s">
        <v>447</v>
      </c>
      <c r="C209" s="50" t="s">
        <v>448</v>
      </c>
      <c r="D209" s="242">
        <v>0</v>
      </c>
      <c r="E209" s="242">
        <v>0</v>
      </c>
      <c r="F209" s="52" t="str">
        <f t="shared" si="31"/>
        <v>-</v>
      </c>
    </row>
    <row r="210" spans="1:6" ht="12.75" customHeight="1">
      <c r="A210" s="53">
        <v>343</v>
      </c>
      <c r="B210" s="85" t="s">
        <v>449</v>
      </c>
      <c r="C210" s="50" t="s">
        <v>450</v>
      </c>
      <c r="D210" s="51">
        <f t="shared" si="47" ref="D210:E210">SUM(D211:D214)</f>
        <v>12285</v>
      </c>
      <c r="E210" s="51">
        <f t="shared" si="47"/>
        <v>15942.41</v>
      </c>
      <c r="F210" s="52">
        <f t="shared" si="31"/>
        <v>129.77134717134717</v>
      </c>
    </row>
    <row r="211" spans="1:6" ht="12.75" customHeight="1">
      <c r="A211" s="53">
        <v>3431</v>
      </c>
      <c r="B211" s="232" t="s">
        <v>451</v>
      </c>
      <c r="C211" s="50" t="s">
        <v>452</v>
      </c>
      <c r="D211" s="242">
        <v>9725</v>
      </c>
      <c r="E211" s="242">
        <v>12620.21</v>
      </c>
      <c r="F211" s="52">
        <f t="shared" si="31"/>
        <v>129.7707969151671</v>
      </c>
    </row>
    <row r="212" spans="1:6" ht="12.75" customHeight="1">
      <c r="A212" s="53">
        <v>3432</v>
      </c>
      <c r="B212" s="85" t="s">
        <v>453</v>
      </c>
      <c r="C212" s="50" t="s">
        <v>454</v>
      </c>
      <c r="D212" s="242">
        <v>80</v>
      </c>
      <c r="E212" s="242"/>
      <c r="F212" s="52">
        <f t="shared" si="31"/>
        <v>0</v>
      </c>
    </row>
    <row r="213" spans="1:6" ht="12.75" customHeight="1">
      <c r="A213" s="53">
        <v>3433</v>
      </c>
      <c r="B213" s="85" t="s">
        <v>455</v>
      </c>
      <c r="C213" s="50" t="s">
        <v>456</v>
      </c>
      <c r="D213" s="242">
        <v>18</v>
      </c>
      <c r="E213" s="242">
        <v>879.68</v>
      </c>
      <c r="F213" s="52">
        <f t="shared" si="31"/>
        <v>4887.1111111111104</v>
      </c>
    </row>
    <row r="214" spans="1:6" ht="12.75" customHeight="1">
      <c r="A214" s="53">
        <v>3434</v>
      </c>
      <c r="B214" s="85" t="s">
        <v>457</v>
      </c>
      <c r="C214" s="50" t="s">
        <v>458</v>
      </c>
      <c r="D214" s="242">
        <v>2462</v>
      </c>
      <c r="E214" s="242">
        <v>2442.52</v>
      </c>
      <c r="F214" s="52">
        <f t="shared" si="31"/>
        <v>99.208773354995941</v>
      </c>
    </row>
    <row r="215" spans="1:6" ht="12.75" customHeight="1">
      <c r="A215" s="53">
        <v>35</v>
      </c>
      <c r="B215" s="85" t="s">
        <v>459</v>
      </c>
      <c r="C215" s="50" t="s">
        <v>460</v>
      </c>
      <c r="D215" s="51">
        <f t="shared" si="48" ref="D215:E215">D216+D219+D223</f>
        <v>107691</v>
      </c>
      <c r="E215" s="51">
        <f t="shared" si="48"/>
        <v>3360</v>
      </c>
      <c r="F215" s="52">
        <f t="shared" si="31"/>
        <v>3.1200378861743321</v>
      </c>
    </row>
    <row r="216" spans="1:6" ht="12.75" customHeight="1">
      <c r="A216" s="53">
        <v>351</v>
      </c>
      <c r="B216" s="85" t="s">
        <v>461</v>
      </c>
      <c r="C216" s="50" t="s">
        <v>462</v>
      </c>
      <c r="D216" s="51">
        <f t="shared" si="49" ref="D216:E216">SUM(D217:D218)</f>
        <v>102712</v>
      </c>
      <c r="E216" s="51">
        <f t="shared" si="49"/>
        <v>0</v>
      </c>
      <c r="F216" s="52">
        <f t="shared" si="31"/>
        <v>0</v>
      </c>
    </row>
    <row r="217" spans="1:6" ht="12.75" customHeight="1">
      <c r="A217" s="53">
        <v>3511</v>
      </c>
      <c r="B217" s="85" t="s">
        <v>463</v>
      </c>
      <c r="C217" s="50" t="s">
        <v>464</v>
      </c>
      <c r="D217" s="242">
        <v>0</v>
      </c>
      <c r="E217" s="242">
        <v>0</v>
      </c>
      <c r="F217" s="52" t="str">
        <f t="shared" si="31"/>
        <v>-</v>
      </c>
    </row>
    <row r="218" spans="1:6" ht="12.75" customHeight="1">
      <c r="A218" s="53">
        <v>3512</v>
      </c>
      <c r="B218" s="85" t="s">
        <v>465</v>
      </c>
      <c r="C218" s="50" t="s">
        <v>466</v>
      </c>
      <c r="D218" s="242">
        <v>102712</v>
      </c>
      <c r="E218" s="242"/>
      <c r="F218" s="52">
        <f t="shared" si="31"/>
        <v>0</v>
      </c>
    </row>
    <row r="219" spans="1:6" ht="24">
      <c r="A219" s="53">
        <v>352</v>
      </c>
      <c r="B219" s="85" t="s">
        <v>467</v>
      </c>
      <c r="C219" s="50" t="s">
        <v>468</v>
      </c>
      <c r="D219" s="51">
        <f t="shared" si="50" ref="D219:E219">SUM(D220:D222)</f>
        <v>4979</v>
      </c>
      <c r="E219" s="51">
        <f t="shared" si="50"/>
        <v>3360</v>
      </c>
      <c r="F219" s="52">
        <f t="shared" si="31"/>
        <v>67.48343040771239</v>
      </c>
    </row>
    <row r="220" spans="1:6" ht="12.75" customHeight="1">
      <c r="A220" s="53">
        <v>3521</v>
      </c>
      <c r="B220" s="85" t="s">
        <v>469</v>
      </c>
      <c r="C220" s="50" t="s">
        <v>470</v>
      </c>
      <c r="D220" s="242">
        <v>0</v>
      </c>
      <c r="E220" s="242">
        <v>0</v>
      </c>
      <c r="F220" s="52" t="str">
        <f t="shared" si="31"/>
        <v>-</v>
      </c>
    </row>
    <row r="221" spans="1:6" ht="12.75" customHeight="1">
      <c r="A221" s="53">
        <v>3522</v>
      </c>
      <c r="B221" s="85" t="s">
        <v>471</v>
      </c>
      <c r="C221" s="50" t="s">
        <v>472</v>
      </c>
      <c r="D221" s="242">
        <v>4979</v>
      </c>
      <c r="E221" s="242"/>
      <c r="F221" s="52">
        <f t="shared" si="31"/>
        <v>0</v>
      </c>
    </row>
    <row r="222" spans="1:6" ht="12.75" customHeight="1">
      <c r="A222" s="53">
        <v>3523</v>
      </c>
      <c r="B222" s="85" t="s">
        <v>473</v>
      </c>
      <c r="C222" s="50" t="s">
        <v>474</v>
      </c>
      <c r="D222" s="242"/>
      <c r="E222" s="242">
        <v>3360</v>
      </c>
      <c r="F222" s="52" t="str">
        <f t="shared" si="31"/>
        <v>-</v>
      </c>
    </row>
    <row r="223" spans="1:6" ht="24">
      <c r="A223" s="53" t="s">
        <v>475</v>
      </c>
      <c r="B223" s="85" t="s">
        <v>476</v>
      </c>
      <c r="C223" s="50" t="s">
        <v>475</v>
      </c>
      <c r="D223" s="242">
        <v>0</v>
      </c>
      <c r="E223" s="242">
        <v>0</v>
      </c>
      <c r="F223" s="52" t="str">
        <f t="shared" si="31"/>
        <v>-</v>
      </c>
    </row>
    <row r="224" spans="1:6" ht="24">
      <c r="A224" s="53">
        <v>36</v>
      </c>
      <c r="B224" s="85" t="s">
        <v>477</v>
      </c>
      <c r="C224" s="50" t="s">
        <v>478</v>
      </c>
      <c r="D224" s="51">
        <f t="shared" si="51" ref="D224:E224">D225+D228+D231+D236+D240+D244+D247</f>
        <v>1544860</v>
      </c>
      <c r="E224" s="51">
        <f t="shared" si="51"/>
        <v>1866895.7200000002</v>
      </c>
      <c r="F224" s="52">
        <f t="shared" si="52" ref="F224:F235">IF(D224&lt;&gt;0,IF(E224/D224&gt;=100,"&gt;&gt;100",E224/D224*100),"-")</f>
        <v>120.8456248462644</v>
      </c>
    </row>
    <row r="225" spans="1:6" ht="12.75" customHeight="1">
      <c r="A225" s="53">
        <v>361</v>
      </c>
      <c r="B225" s="85" t="s">
        <v>479</v>
      </c>
      <c r="C225" s="50" t="s">
        <v>480</v>
      </c>
      <c r="D225" s="51">
        <f t="shared" si="53" ref="D225:E225">SUM(D226:D227)</f>
        <v>0</v>
      </c>
      <c r="E225" s="51">
        <f t="shared" si="53"/>
        <v>0</v>
      </c>
      <c r="F225" s="52" t="str">
        <f t="shared" si="52"/>
        <v>-</v>
      </c>
    </row>
    <row r="226" spans="1:6" ht="12.75" customHeight="1">
      <c r="A226" s="53">
        <v>3611</v>
      </c>
      <c r="B226" s="85" t="s">
        <v>481</v>
      </c>
      <c r="C226" s="50" t="s">
        <v>482</v>
      </c>
      <c r="D226" s="242">
        <v>0</v>
      </c>
      <c r="E226" s="242">
        <v>0</v>
      </c>
      <c r="F226" s="52" t="str">
        <f t="shared" si="52"/>
        <v>-</v>
      </c>
    </row>
    <row r="227" spans="1:6" ht="12.75" customHeight="1">
      <c r="A227" s="53">
        <v>3612</v>
      </c>
      <c r="B227" s="85" t="s">
        <v>483</v>
      </c>
      <c r="C227" s="50" t="s">
        <v>484</v>
      </c>
      <c r="D227" s="242">
        <v>0</v>
      </c>
      <c r="E227" s="242">
        <v>0</v>
      </c>
      <c r="F227" s="52" t="str">
        <f t="shared" si="52"/>
        <v>-</v>
      </c>
    </row>
    <row r="228" spans="1:6" ht="24">
      <c r="A228" s="53">
        <v>362</v>
      </c>
      <c r="B228" s="85" t="s">
        <v>485</v>
      </c>
      <c r="C228" s="50" t="s">
        <v>486</v>
      </c>
      <c r="D228" s="51">
        <f t="shared" si="54" ref="D228:E228">SUM(D229:D230)</f>
        <v>0</v>
      </c>
      <c r="E228" s="51">
        <f t="shared" si="54"/>
        <v>0</v>
      </c>
      <c r="F228" s="52" t="str">
        <f t="shared" si="52"/>
        <v>-</v>
      </c>
    </row>
    <row r="229" spans="1:6" ht="12.75" customHeight="1">
      <c r="A229" s="53">
        <v>3621</v>
      </c>
      <c r="B229" s="85" t="s">
        <v>487</v>
      </c>
      <c r="C229" s="50" t="s">
        <v>488</v>
      </c>
      <c r="D229" s="242">
        <v>0</v>
      </c>
      <c r="E229" s="242">
        <v>0</v>
      </c>
      <c r="F229" s="52" t="str">
        <f t="shared" si="52"/>
        <v>-</v>
      </c>
    </row>
    <row r="230" spans="1:6" ht="24">
      <c r="A230" s="53">
        <v>3622</v>
      </c>
      <c r="B230" s="85" t="s">
        <v>489</v>
      </c>
      <c r="C230" s="50" t="s">
        <v>490</v>
      </c>
      <c r="D230" s="242">
        <v>0</v>
      </c>
      <c r="E230" s="242">
        <v>0</v>
      </c>
      <c r="F230" s="52" t="str">
        <f t="shared" si="52"/>
        <v>-</v>
      </c>
    </row>
    <row r="231" spans="1:6" ht="12.75" customHeight="1">
      <c r="A231" s="53">
        <v>363</v>
      </c>
      <c r="B231" s="86" t="s">
        <v>491</v>
      </c>
      <c r="C231" s="50" t="s">
        <v>492</v>
      </c>
      <c r="D231" s="51">
        <f t="shared" si="55" ref="D231:E231">SUM(D232:D235)</f>
        <v>0</v>
      </c>
      <c r="E231" s="51">
        <f t="shared" si="55"/>
        <v>0</v>
      </c>
      <c r="F231" s="52" t="str">
        <f t="shared" si="52"/>
        <v>-</v>
      </c>
    </row>
    <row r="232" spans="1:6" ht="12.75" customHeight="1">
      <c r="A232" s="53">
        <v>3631</v>
      </c>
      <c r="B232" s="85" t="s">
        <v>493</v>
      </c>
      <c r="C232" s="50" t="s">
        <v>494</v>
      </c>
      <c r="D232" s="242">
        <v>0</v>
      </c>
      <c r="E232" s="242">
        <v>0</v>
      </c>
      <c r="F232" s="52" t="str">
        <f t="shared" si="52"/>
        <v>-</v>
      </c>
    </row>
    <row r="233" spans="1:6" ht="12.75" customHeight="1">
      <c r="A233" s="53">
        <v>3632</v>
      </c>
      <c r="B233" s="85" t="s">
        <v>495</v>
      </c>
      <c r="C233" s="50" t="s">
        <v>496</v>
      </c>
      <c r="D233" s="242">
        <v>0</v>
      </c>
      <c r="E233" s="242">
        <v>0</v>
      </c>
      <c r="F233" s="52" t="str">
        <f t="shared" si="52"/>
        <v>-</v>
      </c>
    </row>
    <row r="234" spans="1:6" ht="12.75" customHeight="1">
      <c r="A234" s="53" t="s">
        <v>497</v>
      </c>
      <c r="B234" s="85" t="s">
        <v>498</v>
      </c>
      <c r="C234" s="54" t="s">
        <v>497</v>
      </c>
      <c r="D234" s="242">
        <v>0</v>
      </c>
      <c r="E234" s="242">
        <v>0</v>
      </c>
      <c r="F234" s="52" t="str">
        <f t="shared" si="52"/>
        <v>-</v>
      </c>
    </row>
    <row r="235" spans="1:6" ht="24">
      <c r="A235" s="53" t="s">
        <v>499</v>
      </c>
      <c r="B235" s="85" t="s">
        <v>500</v>
      </c>
      <c r="C235" s="54" t="s">
        <v>499</v>
      </c>
      <c r="D235" s="242">
        <v>0</v>
      </c>
      <c r="E235" s="242">
        <v>0</v>
      </c>
      <c r="F235" s="52" t="str">
        <f t="shared" si="52"/>
        <v>-</v>
      </c>
    </row>
    <row r="236" spans="1:6" ht="12.75" customHeight="1">
      <c r="A236" s="53" t="s">
        <v>501</v>
      </c>
      <c r="B236" s="86" t="s">
        <v>502</v>
      </c>
      <c r="C236" s="50" t="s">
        <v>501</v>
      </c>
      <c r="D236" s="51">
        <f t="shared" si="56" ref="D236:E236">SUM(D237:D239)</f>
        <v>104733</v>
      </c>
      <c r="E236" s="51">
        <f t="shared" si="56"/>
        <v>45453.60</v>
      </c>
      <c r="F236" s="52">
        <f t="shared" si="57" ref="F236:F239">IF(D236&lt;&gt;0,IF(E236/D236&gt;=100,"&gt;&gt;100",E236/D236*100),"-")</f>
        <v>43.399501589756809</v>
      </c>
    </row>
    <row r="237" spans="1:6" ht="12.75" customHeight="1">
      <c r="A237" s="53" t="s">
        <v>503</v>
      </c>
      <c r="B237" s="85" t="s">
        <v>504</v>
      </c>
      <c r="C237" s="50" t="s">
        <v>503</v>
      </c>
      <c r="D237" s="242">
        <v>104733</v>
      </c>
      <c r="E237" s="242">
        <v>45453.60</v>
      </c>
      <c r="F237" s="52">
        <f t="shared" si="57"/>
        <v>43.399501589756809</v>
      </c>
    </row>
    <row r="238" spans="1:6" ht="12.75" customHeight="1">
      <c r="A238" s="53" t="s">
        <v>505</v>
      </c>
      <c r="B238" s="85" t="s">
        <v>506</v>
      </c>
      <c r="C238" s="50" t="s">
        <v>505</v>
      </c>
      <c r="D238" s="242">
        <v>0</v>
      </c>
      <c r="E238" s="242">
        <v>0</v>
      </c>
      <c r="F238" s="52" t="str">
        <f t="shared" si="57"/>
        <v>-</v>
      </c>
    </row>
    <row r="239" spans="1:6" ht="12.75" customHeight="1">
      <c r="A239" s="53" t="s">
        <v>507</v>
      </c>
      <c r="B239" s="85" t="s">
        <v>508</v>
      </c>
      <c r="C239" s="54" t="s">
        <v>507</v>
      </c>
      <c r="D239" s="242">
        <v>0</v>
      </c>
      <c r="E239" s="242">
        <v>0</v>
      </c>
      <c r="F239" s="52" t="str">
        <f t="shared" si="57"/>
        <v>-</v>
      </c>
    </row>
    <row r="240" spans="1:6" ht="24">
      <c r="A240" s="53" t="s">
        <v>509</v>
      </c>
      <c r="B240" s="85" t="s">
        <v>510</v>
      </c>
      <c r="C240" s="50" t="s">
        <v>509</v>
      </c>
      <c r="D240" s="51">
        <f t="shared" si="58" ref="D240:E240">SUM(D241:D243)</f>
        <v>1440127</v>
      </c>
      <c r="E240" s="51">
        <f t="shared" si="58"/>
        <v>1821442.12</v>
      </c>
      <c r="F240" s="52">
        <f t="shared" si="59" ref="F240:F243">IF(D240&lt;&gt;0,IF(E240/D240&gt;=100,"&gt;&gt;100",E240/D240*100),"-")</f>
        <v>126.47788146462085</v>
      </c>
    </row>
    <row r="241" spans="1:6" ht="24">
      <c r="A241" s="53">
        <v>3672</v>
      </c>
      <c r="B241" s="85" t="s">
        <v>511</v>
      </c>
      <c r="C241" s="50" t="s">
        <v>512</v>
      </c>
      <c r="D241" s="242">
        <v>1375799</v>
      </c>
      <c r="E241" s="242">
        <v>1777432.01</v>
      </c>
      <c r="F241" s="52">
        <f t="shared" si="59"/>
        <v>129.1927098362479</v>
      </c>
    </row>
    <row r="242" spans="1:6" ht="24">
      <c r="A242" s="53">
        <v>3673</v>
      </c>
      <c r="B242" s="85" t="s">
        <v>513</v>
      </c>
      <c r="C242" s="50" t="s">
        <v>514</v>
      </c>
      <c r="D242" s="242">
        <v>64328</v>
      </c>
      <c r="E242" s="242">
        <v>44010.11</v>
      </c>
      <c r="F242" s="52">
        <f t="shared" si="59"/>
        <v>68.415169133192393</v>
      </c>
    </row>
    <row r="243" spans="1:6" ht="24">
      <c r="A243" s="53">
        <v>3674</v>
      </c>
      <c r="B243" s="85" t="s">
        <v>515</v>
      </c>
      <c r="C243" s="50" t="s">
        <v>516</v>
      </c>
      <c r="D243" s="242">
        <v>0</v>
      </c>
      <c r="E243" s="242">
        <v>0</v>
      </c>
      <c r="F243" s="52" t="str">
        <f t="shared" si="59"/>
        <v>-</v>
      </c>
    </row>
    <row r="244" spans="1:6" ht="12.75" customHeight="1">
      <c r="A244" s="53" t="s">
        <v>517</v>
      </c>
      <c r="B244" s="85" t="s">
        <v>518</v>
      </c>
      <c r="C244" s="50" t="s">
        <v>517</v>
      </c>
      <c r="D244" s="51">
        <f t="shared" si="60" ref="D244:E244">SUM(D245:D246)</f>
        <v>0</v>
      </c>
      <c r="E244" s="51">
        <f t="shared" si="60"/>
        <v>0</v>
      </c>
      <c r="F244" s="52" t="str">
        <f t="shared" si="61" ref="F244:F251">IF(D244&lt;&gt;0,IF(E244/D244&gt;=100,"&gt;&gt;100",E244/D244*100),"-")</f>
        <v>-</v>
      </c>
    </row>
    <row r="245" spans="1:6" ht="12.75" customHeight="1">
      <c r="A245" s="53" t="s">
        <v>519</v>
      </c>
      <c r="B245" s="85" t="s">
        <v>520</v>
      </c>
      <c r="C245" s="50" t="s">
        <v>519</v>
      </c>
      <c r="D245" s="242">
        <v>0</v>
      </c>
      <c r="E245" s="242">
        <v>0</v>
      </c>
      <c r="F245" s="52" t="str">
        <f t="shared" si="61"/>
        <v>-</v>
      </c>
    </row>
    <row r="246" spans="1:6" ht="12.75" customHeight="1">
      <c r="A246" s="53" t="s">
        <v>521</v>
      </c>
      <c r="B246" s="85" t="s">
        <v>522</v>
      </c>
      <c r="C246" s="50" t="s">
        <v>521</v>
      </c>
      <c r="D246" s="242">
        <v>0</v>
      </c>
      <c r="E246" s="242">
        <v>0</v>
      </c>
      <c r="F246" s="52" t="str">
        <f t="shared" si="61"/>
        <v>-</v>
      </c>
    </row>
    <row r="247" spans="1:6" ht="24">
      <c r="A247" s="53" t="s">
        <v>523</v>
      </c>
      <c r="B247" s="85" t="s">
        <v>524</v>
      </c>
      <c r="C247" s="50" t="s">
        <v>523</v>
      </c>
      <c r="D247" s="51">
        <f t="shared" si="62" ref="D247:E247">SUM(D248:D251)</f>
        <v>0</v>
      </c>
      <c r="E247" s="51">
        <f t="shared" si="62"/>
        <v>0</v>
      </c>
      <c r="F247" s="52" t="str">
        <f t="shared" si="61"/>
        <v>-</v>
      </c>
    </row>
    <row r="248" spans="1:6" ht="12.75" customHeight="1">
      <c r="A248" s="53" t="s">
        <v>525</v>
      </c>
      <c r="B248" s="85" t="s">
        <v>187</v>
      </c>
      <c r="C248" s="50" t="s">
        <v>525</v>
      </c>
      <c r="D248" s="242">
        <v>0</v>
      </c>
      <c r="E248" s="242">
        <v>0</v>
      </c>
      <c r="F248" s="52" t="str">
        <f t="shared" si="61"/>
        <v>-</v>
      </c>
    </row>
    <row r="249" spans="1:6" ht="12.75" customHeight="1">
      <c r="A249" s="53" t="s">
        <v>526</v>
      </c>
      <c r="B249" s="85" t="s">
        <v>189</v>
      </c>
      <c r="C249" s="50" t="s">
        <v>526</v>
      </c>
      <c r="D249" s="242">
        <v>0</v>
      </c>
      <c r="E249" s="242">
        <v>0</v>
      </c>
      <c r="F249" s="52" t="str">
        <f t="shared" si="61"/>
        <v>-</v>
      </c>
    </row>
    <row r="250" spans="1:6" ht="24">
      <c r="A250" s="53" t="s">
        <v>527</v>
      </c>
      <c r="B250" s="85" t="s">
        <v>191</v>
      </c>
      <c r="C250" s="50" t="s">
        <v>527</v>
      </c>
      <c r="D250" s="242">
        <v>0</v>
      </c>
      <c r="E250" s="242">
        <v>0</v>
      </c>
      <c r="F250" s="52" t="str">
        <f t="shared" si="61"/>
        <v>-</v>
      </c>
    </row>
    <row r="251" spans="1:6" ht="24">
      <c r="A251" s="53" t="s">
        <v>528</v>
      </c>
      <c r="B251" s="85" t="s">
        <v>193</v>
      </c>
      <c r="C251" s="50" t="s">
        <v>528</v>
      </c>
      <c r="D251" s="242">
        <v>0</v>
      </c>
      <c r="E251" s="242">
        <v>0</v>
      </c>
      <c r="F251" s="52" t="str">
        <f t="shared" si="61"/>
        <v>-</v>
      </c>
    </row>
    <row r="252" spans="1:6" ht="24">
      <c r="A252" s="53">
        <v>37</v>
      </c>
      <c r="B252" s="85" t="s">
        <v>529</v>
      </c>
      <c r="C252" s="50" t="s">
        <v>530</v>
      </c>
      <c r="D252" s="51">
        <f t="shared" si="63" ref="D252:E252">D253+D259</f>
        <v>171217</v>
      </c>
      <c r="E252" s="51">
        <f t="shared" si="63"/>
        <v>206707.47</v>
      </c>
      <c r="F252" s="52">
        <f t="shared" si="64" ref="F252:F258">IF(D252&lt;&gt;0,IF(E252/D252&gt;=100,"&gt;&gt;100",E252/D252*100),"-")</f>
        <v>120.72835641320663</v>
      </c>
    </row>
    <row r="253" spans="1:6" ht="24">
      <c r="A253" s="53">
        <v>371</v>
      </c>
      <c r="B253" s="85" t="s">
        <v>531</v>
      </c>
      <c r="C253" s="50" t="s">
        <v>532</v>
      </c>
      <c r="D253" s="51">
        <f t="shared" si="65" ref="D253:E253">SUM(D254:D258)</f>
        <v>0</v>
      </c>
      <c r="E253" s="51">
        <f t="shared" si="65"/>
        <v>0</v>
      </c>
      <c r="F253" s="52" t="str">
        <f t="shared" si="64"/>
        <v>-</v>
      </c>
    </row>
    <row r="254" spans="1:6" ht="24">
      <c r="A254" s="53">
        <v>3711</v>
      </c>
      <c r="B254" s="85" t="s">
        <v>533</v>
      </c>
      <c r="C254" s="50" t="s">
        <v>534</v>
      </c>
      <c r="D254" s="242">
        <v>0</v>
      </c>
      <c r="E254" s="242">
        <v>0</v>
      </c>
      <c r="F254" s="52" t="str">
        <f t="shared" si="64"/>
        <v>-</v>
      </c>
    </row>
    <row r="255" spans="1:6" ht="24">
      <c r="A255" s="53">
        <v>3712</v>
      </c>
      <c r="B255" s="85" t="s">
        <v>535</v>
      </c>
      <c r="C255" s="50" t="s">
        <v>536</v>
      </c>
      <c r="D255" s="242">
        <v>0</v>
      </c>
      <c r="E255" s="242">
        <v>0</v>
      </c>
      <c r="F255" s="52" t="str">
        <f t="shared" si="64"/>
        <v>-</v>
      </c>
    </row>
    <row r="256" spans="1:6" ht="24">
      <c r="A256" s="53" t="s">
        <v>537</v>
      </c>
      <c r="B256" s="85" t="s">
        <v>538</v>
      </c>
      <c r="C256" s="50" t="s">
        <v>537</v>
      </c>
      <c r="D256" s="242">
        <v>0</v>
      </c>
      <c r="E256" s="242">
        <v>0</v>
      </c>
      <c r="F256" s="52" t="str">
        <f t="shared" si="64"/>
        <v>-</v>
      </c>
    </row>
    <row r="257" spans="1:6" ht="24">
      <c r="A257" s="53" t="s">
        <v>539</v>
      </c>
      <c r="B257" s="85" t="s">
        <v>540</v>
      </c>
      <c r="C257" s="50" t="s">
        <v>539</v>
      </c>
      <c r="D257" s="242">
        <v>0</v>
      </c>
      <c r="E257" s="242">
        <v>0</v>
      </c>
      <c r="F257" s="52" t="str">
        <f t="shared" si="64"/>
        <v>-</v>
      </c>
    </row>
    <row r="258" spans="1:6" ht="12.75" customHeight="1">
      <c r="A258" s="53" t="s">
        <v>541</v>
      </c>
      <c r="B258" s="85" t="s">
        <v>542</v>
      </c>
      <c r="C258" s="50" t="s">
        <v>541</v>
      </c>
      <c r="D258" s="242">
        <v>0</v>
      </c>
      <c r="E258" s="242">
        <v>0</v>
      </c>
      <c r="F258" s="52" t="str">
        <f t="shared" si="64"/>
        <v>-</v>
      </c>
    </row>
    <row r="259" spans="1:6" ht="12.75" customHeight="1">
      <c r="A259" s="53">
        <v>372</v>
      </c>
      <c r="B259" s="232" t="s">
        <v>543</v>
      </c>
      <c r="C259" s="50" t="s">
        <v>544</v>
      </c>
      <c r="D259" s="51">
        <f t="shared" si="66" ref="D259:E259">SUM(D260:D262)</f>
        <v>171217</v>
      </c>
      <c r="E259" s="51">
        <f t="shared" si="66"/>
        <v>206707.47</v>
      </c>
      <c r="F259" s="52">
        <f t="shared" si="67" ref="F259:F262">IF(D259&lt;&gt;0,IF(E259/D259&gt;=100,"&gt;&gt;100",E259/D259*100),"-")</f>
        <v>120.72835641320663</v>
      </c>
    </row>
    <row r="260" spans="1:6" ht="12.75" customHeight="1">
      <c r="A260" s="53">
        <v>3721</v>
      </c>
      <c r="B260" s="85" t="s">
        <v>545</v>
      </c>
      <c r="C260" s="50" t="s">
        <v>546</v>
      </c>
      <c r="D260" s="242">
        <v>131429</v>
      </c>
      <c r="E260" s="242">
        <v>154176.19</v>
      </c>
      <c r="F260" s="52">
        <f t="shared" si="67"/>
        <v>117.30758812743002</v>
      </c>
    </row>
    <row r="261" spans="1:6" ht="12.75" customHeight="1">
      <c r="A261" s="53">
        <v>3722</v>
      </c>
      <c r="B261" s="85" t="s">
        <v>547</v>
      </c>
      <c r="C261" s="50" t="s">
        <v>548</v>
      </c>
      <c r="D261" s="242">
        <v>39788</v>
      </c>
      <c r="E261" s="242">
        <v>52531.28</v>
      </c>
      <c r="F261" s="52">
        <f t="shared" si="67"/>
        <v>132.02794812506284</v>
      </c>
    </row>
    <row r="262" spans="1:6" ht="12.75" customHeight="1">
      <c r="A262" s="53" t="s">
        <v>549</v>
      </c>
      <c r="B262" s="85" t="s">
        <v>550</v>
      </c>
      <c r="C262" s="50" t="s">
        <v>549</v>
      </c>
      <c r="D262" s="242">
        <v>0</v>
      </c>
      <c r="E262" s="242">
        <v>0</v>
      </c>
      <c r="F262" s="52" t="str">
        <f t="shared" si="67"/>
        <v>-</v>
      </c>
    </row>
    <row r="263" spans="1:6" ht="12.75" customHeight="1">
      <c r="A263" s="53">
        <v>38</v>
      </c>
      <c r="B263" s="85" t="s">
        <v>551</v>
      </c>
      <c r="C263" s="50" t="s">
        <v>552</v>
      </c>
      <c r="D263" s="51">
        <f t="shared" si="68" ref="D263:E263">D264+D268+D273+D279</f>
        <v>799233</v>
      </c>
      <c r="E263" s="51">
        <f t="shared" si="68"/>
        <v>796474.83</v>
      </c>
      <c r="F263" s="52">
        <f t="shared" si="69" ref="F263:F267">IF(D263&lt;&gt;0,IF(E263/D263&gt;=100,"&gt;&gt;100",E263/D263*100),"-")</f>
        <v>99.654897883345654</v>
      </c>
    </row>
    <row r="264" spans="1:6" ht="12.75" customHeight="1">
      <c r="A264" s="53">
        <v>381</v>
      </c>
      <c r="B264" s="85" t="s">
        <v>553</v>
      </c>
      <c r="C264" s="50" t="s">
        <v>554</v>
      </c>
      <c r="D264" s="51">
        <f t="shared" si="70" ref="D264:E264">SUM(D265:D267)</f>
        <v>665477</v>
      </c>
      <c r="E264" s="51">
        <f t="shared" si="70"/>
        <v>766474.83</v>
      </c>
      <c r="F264" s="52">
        <f t="shared" si="69"/>
        <v>115.17675742362246</v>
      </c>
    </row>
    <row r="265" spans="1:6" ht="12.75" customHeight="1">
      <c r="A265" s="53">
        <v>3811</v>
      </c>
      <c r="B265" s="85" t="s">
        <v>555</v>
      </c>
      <c r="C265" s="50" t="s">
        <v>556</v>
      </c>
      <c r="D265" s="242">
        <v>665477</v>
      </c>
      <c r="E265" s="242">
        <v>766474.83</v>
      </c>
      <c r="F265" s="52">
        <f t="shared" si="69"/>
        <v>115.17675742362246</v>
      </c>
    </row>
    <row r="266" spans="1:6" ht="12.75" customHeight="1">
      <c r="A266" s="53">
        <v>3812</v>
      </c>
      <c r="B266" s="85" t="s">
        <v>557</v>
      </c>
      <c r="C266" s="50" t="s">
        <v>558</v>
      </c>
      <c r="D266" s="242">
        <v>0</v>
      </c>
      <c r="E266" s="242">
        <v>0</v>
      </c>
      <c r="F266" s="52" t="str">
        <f t="shared" si="69"/>
        <v>-</v>
      </c>
    </row>
    <row r="267" spans="1:6" ht="12.75" customHeight="1">
      <c r="A267" s="53" t="s">
        <v>559</v>
      </c>
      <c r="B267" s="85" t="s">
        <v>560</v>
      </c>
      <c r="C267" s="50" t="s">
        <v>559</v>
      </c>
      <c r="D267" s="242">
        <v>0</v>
      </c>
      <c r="E267" s="242">
        <v>0</v>
      </c>
      <c r="F267" s="52" t="str">
        <f t="shared" si="69"/>
        <v>-</v>
      </c>
    </row>
    <row r="268" spans="1:6" ht="12.75" customHeight="1">
      <c r="A268" s="53">
        <v>382</v>
      </c>
      <c r="B268" s="86" t="s">
        <v>561</v>
      </c>
      <c r="C268" s="50" t="s">
        <v>562</v>
      </c>
      <c r="D268" s="51">
        <f t="shared" si="71" ref="D268:E268">SUM(D269:D272)</f>
        <v>39817</v>
      </c>
      <c r="E268" s="51">
        <f t="shared" si="71"/>
        <v>0</v>
      </c>
      <c r="F268" s="52">
        <f t="shared" si="72" ref="F268:F272">IF(D268&lt;&gt;0,IF(E268/D268&gt;=100,"&gt;&gt;100",E268/D268*100),"-")</f>
        <v>0</v>
      </c>
    </row>
    <row r="269" spans="1:6" ht="12.75" customHeight="1">
      <c r="A269" s="53">
        <v>3821</v>
      </c>
      <c r="B269" s="85" t="s">
        <v>563</v>
      </c>
      <c r="C269" s="50" t="s">
        <v>564</v>
      </c>
      <c r="D269" s="242">
        <v>39817</v>
      </c>
      <c r="E269" s="242"/>
      <c r="F269" s="52">
        <f t="shared" si="72"/>
        <v>0</v>
      </c>
    </row>
    <row r="270" spans="1:6" ht="12.75" customHeight="1">
      <c r="A270" s="53">
        <v>3822</v>
      </c>
      <c r="B270" s="85" t="s">
        <v>565</v>
      </c>
      <c r="C270" s="50" t="s">
        <v>566</v>
      </c>
      <c r="D270" s="242">
        <v>0</v>
      </c>
      <c r="E270" s="242">
        <v>0</v>
      </c>
      <c r="F270" s="52" t="str">
        <f t="shared" si="72"/>
        <v>-</v>
      </c>
    </row>
    <row r="271" spans="1:6" ht="12.75" customHeight="1">
      <c r="A271" s="53" t="s">
        <v>567</v>
      </c>
      <c r="B271" s="85" t="s">
        <v>568</v>
      </c>
      <c r="C271" s="50" t="s">
        <v>567</v>
      </c>
      <c r="D271" s="242">
        <v>0</v>
      </c>
      <c r="E271" s="242">
        <v>0</v>
      </c>
      <c r="F271" s="52" t="str">
        <f t="shared" si="72"/>
        <v>-</v>
      </c>
    </row>
    <row r="272" spans="1:6" ht="24">
      <c r="A272" s="53" t="s">
        <v>569</v>
      </c>
      <c r="B272" s="85" t="s">
        <v>570</v>
      </c>
      <c r="C272" s="54" t="s">
        <v>569</v>
      </c>
      <c r="D272" s="242">
        <v>0</v>
      </c>
      <c r="E272" s="242">
        <v>0</v>
      </c>
      <c r="F272" s="52" t="str">
        <f t="shared" si="72"/>
        <v>-</v>
      </c>
    </row>
    <row r="273" spans="1:6" ht="12.75" customHeight="1">
      <c r="A273" s="53">
        <v>383</v>
      </c>
      <c r="B273" s="85" t="s">
        <v>571</v>
      </c>
      <c r="C273" s="50" t="s">
        <v>572</v>
      </c>
      <c r="D273" s="51">
        <f t="shared" si="73" ref="D273:E273">SUM(D274:D278)</f>
        <v>0</v>
      </c>
      <c r="E273" s="51">
        <f t="shared" si="73"/>
        <v>0</v>
      </c>
      <c r="F273" s="52" t="str">
        <f t="shared" si="74" ref="F273:F284">IF(D273&lt;&gt;0,IF(E273/D273&gt;=100,"&gt;&gt;100",E273/D273*100),"-")</f>
        <v>-</v>
      </c>
    </row>
    <row r="274" spans="1:6" ht="12.75" customHeight="1">
      <c r="A274" s="53">
        <v>3831</v>
      </c>
      <c r="B274" s="85" t="s">
        <v>573</v>
      </c>
      <c r="C274" s="50" t="s">
        <v>574</v>
      </c>
      <c r="D274" s="242">
        <v>0</v>
      </c>
      <c r="E274" s="242">
        <v>0</v>
      </c>
      <c r="F274" s="52" t="str">
        <f t="shared" si="74"/>
        <v>-</v>
      </c>
    </row>
    <row r="275" spans="1:6" ht="12.75" customHeight="1">
      <c r="A275" s="53">
        <v>3832</v>
      </c>
      <c r="B275" s="85" t="s">
        <v>575</v>
      </c>
      <c r="C275" s="50" t="s">
        <v>576</v>
      </c>
      <c r="D275" s="242">
        <v>0</v>
      </c>
      <c r="E275" s="242">
        <v>0</v>
      </c>
      <c r="F275" s="52" t="str">
        <f t="shared" si="74"/>
        <v>-</v>
      </c>
    </row>
    <row r="276" spans="1:6" ht="12.75" customHeight="1">
      <c r="A276" s="53">
        <v>3833</v>
      </c>
      <c r="B276" s="85" t="s">
        <v>577</v>
      </c>
      <c r="C276" s="50" t="s">
        <v>578</v>
      </c>
      <c r="D276" s="242">
        <v>0</v>
      </c>
      <c r="E276" s="242">
        <v>0</v>
      </c>
      <c r="F276" s="52" t="str">
        <f t="shared" si="74"/>
        <v>-</v>
      </c>
    </row>
    <row r="277" spans="1:6" ht="12.75" customHeight="1">
      <c r="A277" s="53">
        <v>3834</v>
      </c>
      <c r="B277" s="85" t="s">
        <v>579</v>
      </c>
      <c r="C277" s="50" t="s">
        <v>580</v>
      </c>
      <c r="D277" s="242">
        <v>0</v>
      </c>
      <c r="E277" s="242">
        <v>0</v>
      </c>
      <c r="F277" s="52" t="str">
        <f t="shared" si="74"/>
        <v>-</v>
      </c>
    </row>
    <row r="278" spans="1:6" ht="12.75" customHeight="1">
      <c r="A278" s="53" t="s">
        <v>581</v>
      </c>
      <c r="B278" s="85" t="s">
        <v>329</v>
      </c>
      <c r="C278" s="50" t="s">
        <v>581</v>
      </c>
      <c r="D278" s="242">
        <v>0</v>
      </c>
      <c r="E278" s="242">
        <v>0</v>
      </c>
      <c r="F278" s="52" t="str">
        <f t="shared" si="74"/>
        <v>-</v>
      </c>
    </row>
    <row r="279" spans="1:6" ht="12.75" customHeight="1">
      <c r="A279" s="53">
        <v>386</v>
      </c>
      <c r="B279" s="86" t="s">
        <v>582</v>
      </c>
      <c r="C279" s="50" t="s">
        <v>583</v>
      </c>
      <c r="D279" s="51">
        <f t="shared" si="75" ref="D279:E279">SUM(D280:D284)</f>
        <v>93939</v>
      </c>
      <c r="E279" s="51">
        <f t="shared" si="75"/>
        <v>30000</v>
      </c>
      <c r="F279" s="52">
        <f t="shared" si="74"/>
        <v>31.935617794526234</v>
      </c>
    </row>
    <row r="280" spans="1:6" ht="24">
      <c r="A280" s="53">
        <v>3861</v>
      </c>
      <c r="B280" s="85" t="s">
        <v>584</v>
      </c>
      <c r="C280" s="50" t="s">
        <v>585</v>
      </c>
      <c r="D280" s="242">
        <v>93939</v>
      </c>
      <c r="E280" s="242">
        <v>30000</v>
      </c>
      <c r="F280" s="52">
        <f t="shared" si="74"/>
        <v>31.935617794526234</v>
      </c>
    </row>
    <row r="281" spans="1:6" ht="24">
      <c r="A281" s="53">
        <v>3862</v>
      </c>
      <c r="B281" s="85" t="s">
        <v>586</v>
      </c>
      <c r="C281" s="50" t="s">
        <v>587</v>
      </c>
      <c r="D281" s="242">
        <v>0</v>
      </c>
      <c r="E281" s="242">
        <v>0</v>
      </c>
      <c r="F281" s="52" t="str">
        <f t="shared" si="74"/>
        <v>-</v>
      </c>
    </row>
    <row r="282" spans="1:6" ht="12.75" customHeight="1">
      <c r="A282" s="53">
        <v>3863</v>
      </c>
      <c r="B282" s="85" t="s">
        <v>588</v>
      </c>
      <c r="C282" s="50" t="s">
        <v>589</v>
      </c>
      <c r="D282" s="242">
        <v>0</v>
      </c>
      <c r="E282" s="242">
        <v>0</v>
      </c>
      <c r="F282" s="52" t="str">
        <f t="shared" si="74"/>
        <v>-</v>
      </c>
    </row>
    <row r="283" spans="1:6" ht="12.75" customHeight="1">
      <c r="A283" s="53" t="s">
        <v>590</v>
      </c>
      <c r="B283" s="85" t="s">
        <v>591</v>
      </c>
      <c r="C283" s="50" t="s">
        <v>590</v>
      </c>
      <c r="D283" s="242">
        <v>0</v>
      </c>
      <c r="E283" s="242">
        <v>0</v>
      </c>
      <c r="F283" s="52" t="str">
        <f t="shared" si="74"/>
        <v>-</v>
      </c>
    </row>
    <row r="284" spans="1:6" ht="24">
      <c r="A284" s="53" t="s">
        <v>592</v>
      </c>
      <c r="B284" s="85" t="s">
        <v>593</v>
      </c>
      <c r="C284" s="54" t="s">
        <v>592</v>
      </c>
      <c r="D284" s="242">
        <v>0</v>
      </c>
      <c r="E284" s="242">
        <v>0</v>
      </c>
      <c r="F284" s="52" t="str">
        <f t="shared" si="74"/>
        <v>-</v>
      </c>
    </row>
    <row r="285" spans="1:6" ht="12.75" customHeight="1">
      <c r="A285" s="53" t="s">
        <v>594</v>
      </c>
      <c r="B285" s="85" t="s">
        <v>595</v>
      </c>
      <c r="C285" s="50" t="s">
        <v>596</v>
      </c>
      <c r="D285" s="242">
        <v>0</v>
      </c>
      <c r="E285" s="242">
        <v>0</v>
      </c>
      <c r="F285" s="52" t="str">
        <f t="shared" si="76" ref="F285:F296">IF(D285&lt;&gt;0,IF(E285/D285&gt;=100,"&gt;&gt;100",E285/D285*100),"-")</f>
        <v>-</v>
      </c>
    </row>
    <row r="286" spans="1:6" ht="12.75" customHeight="1">
      <c r="A286" s="53" t="s">
        <v>594</v>
      </c>
      <c r="B286" s="85" t="s">
        <v>597</v>
      </c>
      <c r="C286" s="50" t="s">
        <v>598</v>
      </c>
      <c r="D286" s="242">
        <v>0</v>
      </c>
      <c r="E286" s="242">
        <v>0</v>
      </c>
      <c r="F286" s="52" t="str">
        <f t="shared" si="76"/>
        <v>-</v>
      </c>
    </row>
    <row r="287" spans="1:6" ht="12.75" customHeight="1">
      <c r="A287" s="53" t="s">
        <v>594</v>
      </c>
      <c r="B287" s="85" t="s">
        <v>599</v>
      </c>
      <c r="C287" s="50" t="s">
        <v>600</v>
      </c>
      <c r="D287" s="51">
        <f t="shared" si="77" ref="D287:E287">IF(D286&gt;=D285,D286-D285,0)</f>
        <v>0</v>
      </c>
      <c r="E287" s="51">
        <f t="shared" si="77"/>
        <v>0</v>
      </c>
      <c r="F287" s="52" t="str">
        <f t="shared" si="76"/>
        <v>-</v>
      </c>
    </row>
    <row r="288" spans="1:6" ht="12.75" customHeight="1">
      <c r="A288" s="53" t="s">
        <v>594</v>
      </c>
      <c r="B288" s="85" t="s">
        <v>601</v>
      </c>
      <c r="C288" s="50" t="s">
        <v>602</v>
      </c>
      <c r="D288" s="51">
        <f t="shared" si="78" ref="D288:E288">IF(D285&gt;=D286,D285-D286,0)</f>
        <v>0</v>
      </c>
      <c r="E288" s="51">
        <f t="shared" si="78"/>
        <v>0</v>
      </c>
      <c r="F288" s="52" t="str">
        <f t="shared" si="76"/>
        <v>-</v>
      </c>
    </row>
    <row r="289" spans="1:6" ht="12.75" customHeight="1">
      <c r="A289" s="53" t="s">
        <v>594</v>
      </c>
      <c r="B289" s="85" t="s">
        <v>603</v>
      </c>
      <c r="C289" s="50" t="s">
        <v>604</v>
      </c>
      <c r="D289" s="51">
        <f t="shared" si="79" ref="D289:E289">D151-D287+D288</f>
        <v>4548690.70</v>
      </c>
      <c r="E289" s="51">
        <f t="shared" si="79"/>
        <v>7606151.7000000002</v>
      </c>
      <c r="F289" s="52">
        <f t="shared" si="76"/>
        <v>167.21628709553718</v>
      </c>
    </row>
    <row r="290" spans="1:6" ht="12.75" customHeight="1">
      <c r="A290" s="53" t="s">
        <v>594</v>
      </c>
      <c r="B290" s="85" t="s">
        <v>605</v>
      </c>
      <c r="C290" s="50" t="s">
        <v>606</v>
      </c>
      <c r="D290" s="51">
        <f>IF(D6&gt;=D289,D6-D289,0)</f>
        <v>595892.33000000007</v>
      </c>
      <c r="E290" s="51">
        <f>IF(E6&gt;=E289,E6-E289,0)</f>
        <v>0</v>
      </c>
      <c r="F290" s="52">
        <f t="shared" si="76"/>
        <v>0</v>
      </c>
    </row>
    <row r="291" spans="1:6" ht="12.75" customHeight="1">
      <c r="A291" s="53" t="s">
        <v>594</v>
      </c>
      <c r="B291" s="85" t="s">
        <v>607</v>
      </c>
      <c r="C291" s="50" t="s">
        <v>608</v>
      </c>
      <c r="D291" s="51">
        <f>IF(D289&gt;=D6,D289-D6,0)</f>
        <v>0</v>
      </c>
      <c r="E291" s="51">
        <f>IF(E289&gt;=E6,E289-E6,0)</f>
        <v>1286841.6700000009</v>
      </c>
      <c r="F291" s="52" t="str">
        <f t="shared" si="76"/>
        <v>-</v>
      </c>
    </row>
    <row r="292" spans="1:6" ht="12.75" customHeight="1">
      <c r="A292" s="53">
        <v>92211</v>
      </c>
      <c r="B292" s="85" t="s">
        <v>609</v>
      </c>
      <c r="C292" s="50" t="s">
        <v>610</v>
      </c>
      <c r="D292" s="242">
        <v>7380386.96</v>
      </c>
      <c r="E292" s="242">
        <v>7765988.1399999997</v>
      </c>
      <c r="F292" s="52">
        <f t="shared" si="76"/>
        <v>105.22467428997788</v>
      </c>
    </row>
    <row r="293" spans="1:6" ht="12.75" customHeight="1">
      <c r="A293" s="53">
        <v>92221</v>
      </c>
      <c r="B293" s="85" t="s">
        <v>611</v>
      </c>
      <c r="C293" s="50" t="s">
        <v>612</v>
      </c>
      <c r="D293" s="242">
        <v>0</v>
      </c>
      <c r="E293" s="242">
        <v>0</v>
      </c>
      <c r="F293" s="52" t="str">
        <f t="shared" si="76"/>
        <v>-</v>
      </c>
    </row>
    <row r="294" spans="1:6" ht="12.75" customHeight="1">
      <c r="A294" s="53">
        <v>96</v>
      </c>
      <c r="B294" s="85" t="s">
        <v>613</v>
      </c>
      <c r="C294" s="50" t="s">
        <v>614</v>
      </c>
      <c r="D294" s="242">
        <v>764882.55</v>
      </c>
      <c r="E294" s="242">
        <v>1348594.07</v>
      </c>
      <c r="F294" s="52">
        <f t="shared" si="76"/>
        <v>176.31387590160082</v>
      </c>
    </row>
    <row r="295" spans="1:6" ht="24">
      <c r="A295" s="53">
        <v>9661</v>
      </c>
      <c r="B295" s="85" t="s">
        <v>615</v>
      </c>
      <c r="C295" s="50" t="s">
        <v>616</v>
      </c>
      <c r="D295" s="242">
        <v>0</v>
      </c>
      <c r="E295" s="242">
        <v>0</v>
      </c>
      <c r="F295" s="52" t="str">
        <f t="shared" si="76"/>
        <v>-</v>
      </c>
    </row>
    <row r="296" spans="1:6" ht="12.75" customHeight="1">
      <c r="A296" s="55" t="s">
        <v>617</v>
      </c>
      <c r="B296" s="233" t="s">
        <v>618</v>
      </c>
      <c r="C296" s="56" t="s">
        <v>617</v>
      </c>
      <c r="D296" s="243">
        <v>0</v>
      </c>
      <c r="E296" s="243">
        <v>0</v>
      </c>
      <c r="F296" s="57" t="str">
        <f t="shared" si="76"/>
        <v>-</v>
      </c>
    </row>
    <row r="297" spans="1:6" s="75" customFormat="1" ht="20.1" customHeight="1">
      <c r="A297" s="351" t="s">
        <v>619</v>
      </c>
      <c r="B297" s="352"/>
      <c r="C297" s="219"/>
      <c r="D297" s="58"/>
      <c r="E297" s="58"/>
      <c r="F297" s="59"/>
    </row>
    <row r="298" spans="1:6" ht="12.75" customHeight="1">
      <c r="A298" s="53">
        <v>7</v>
      </c>
      <c r="B298" s="85" t="s">
        <v>620</v>
      </c>
      <c r="C298" s="50" t="s">
        <v>621</v>
      </c>
      <c r="D298" s="51">
        <f t="shared" si="80" ref="D298:E298">D299+D311+D344+D348</f>
        <v>4847.1499999999996</v>
      </c>
      <c r="E298" s="51">
        <f t="shared" si="80"/>
        <v>81038.189999999988</v>
      </c>
      <c r="F298" s="52">
        <f t="shared" si="81" ref="F298:F418">IF(D298&lt;&gt;0,IF(E298/D298&gt;=100,"&gt;&gt;100",E298/D298*100),"-")</f>
        <v>1671.872956273274</v>
      </c>
    </row>
    <row r="299" spans="1:6" ht="12.75" customHeight="1">
      <c r="A299" s="53">
        <v>71</v>
      </c>
      <c r="B299" s="85" t="s">
        <v>622</v>
      </c>
      <c r="C299" s="50" t="s">
        <v>623</v>
      </c>
      <c r="D299" s="51">
        <f t="shared" si="82" ref="D299:E299">D300+D304</f>
        <v>3595.15</v>
      </c>
      <c r="E299" s="51">
        <f t="shared" si="82"/>
        <v>80467.539999999994</v>
      </c>
      <c r="F299" s="52">
        <f t="shared" si="81"/>
        <v>2238.2248306746587</v>
      </c>
    </row>
    <row r="300" spans="1:6" ht="24">
      <c r="A300" s="53">
        <v>711</v>
      </c>
      <c r="B300" s="85" t="s">
        <v>624</v>
      </c>
      <c r="C300" s="50" t="s">
        <v>625</v>
      </c>
      <c r="D300" s="51">
        <f t="shared" si="83" ref="D300:E300">SUM(D301:D303)</f>
        <v>3595.15</v>
      </c>
      <c r="E300" s="51">
        <f t="shared" si="83"/>
        <v>80467.539999999994</v>
      </c>
      <c r="F300" s="52">
        <f t="shared" si="81"/>
        <v>2238.2248306746587</v>
      </c>
    </row>
    <row r="301" spans="1:6" ht="12.75" customHeight="1">
      <c r="A301" s="53">
        <v>7111</v>
      </c>
      <c r="B301" s="85" t="s">
        <v>626</v>
      </c>
      <c r="C301" s="50" t="s">
        <v>627</v>
      </c>
      <c r="D301" s="242">
        <v>3595.15</v>
      </c>
      <c r="E301" s="242">
        <v>80467.539999999994</v>
      </c>
      <c r="F301" s="52">
        <f t="shared" si="81"/>
        <v>2238.2248306746587</v>
      </c>
    </row>
    <row r="302" spans="1:6" ht="12.75" customHeight="1">
      <c r="A302" s="53">
        <v>7112</v>
      </c>
      <c r="B302" s="85" t="s">
        <v>628</v>
      </c>
      <c r="C302" s="50" t="s">
        <v>629</v>
      </c>
      <c r="D302" s="242">
        <v>0</v>
      </c>
      <c r="E302" s="242">
        <v>0</v>
      </c>
      <c r="F302" s="52" t="str">
        <f t="shared" si="81"/>
        <v>-</v>
      </c>
    </row>
    <row r="303" spans="1:6" ht="12.75" customHeight="1">
      <c r="A303" s="53">
        <v>7113</v>
      </c>
      <c r="B303" s="85" t="s">
        <v>630</v>
      </c>
      <c r="C303" s="50" t="s">
        <v>631</v>
      </c>
      <c r="D303" s="242">
        <v>0</v>
      </c>
      <c r="E303" s="242">
        <v>0</v>
      </c>
      <c r="F303" s="52" t="str">
        <f t="shared" si="81"/>
        <v>-</v>
      </c>
    </row>
    <row r="304" spans="1:6" ht="12.75" customHeight="1">
      <c r="A304" s="53">
        <v>712</v>
      </c>
      <c r="B304" s="85" t="s">
        <v>632</v>
      </c>
      <c r="C304" s="50" t="s">
        <v>633</v>
      </c>
      <c r="D304" s="51">
        <f t="shared" si="84" ref="D304:E304">SUM(D305:D310)</f>
        <v>0</v>
      </c>
      <c r="E304" s="51">
        <f t="shared" si="84"/>
        <v>0</v>
      </c>
      <c r="F304" s="52" t="str">
        <f t="shared" si="81"/>
        <v>-</v>
      </c>
    </row>
    <row r="305" spans="1:6" ht="12.75" customHeight="1">
      <c r="A305" s="53">
        <v>7121</v>
      </c>
      <c r="B305" s="85" t="s">
        <v>634</v>
      </c>
      <c r="C305" s="50" t="s">
        <v>635</v>
      </c>
      <c r="D305" s="242">
        <v>0</v>
      </c>
      <c r="E305" s="242">
        <v>0</v>
      </c>
      <c r="F305" s="52" t="str">
        <f t="shared" si="81"/>
        <v>-</v>
      </c>
    </row>
    <row r="306" spans="1:6" ht="12.75" customHeight="1">
      <c r="A306" s="53">
        <v>7122</v>
      </c>
      <c r="B306" s="85" t="s">
        <v>636</v>
      </c>
      <c r="C306" s="50" t="s">
        <v>637</v>
      </c>
      <c r="D306" s="242">
        <v>0</v>
      </c>
      <c r="E306" s="242">
        <v>0</v>
      </c>
      <c r="F306" s="52" t="str">
        <f t="shared" si="81"/>
        <v>-</v>
      </c>
    </row>
    <row r="307" spans="1:6" ht="12.75" customHeight="1">
      <c r="A307" s="53">
        <v>7123</v>
      </c>
      <c r="B307" s="85" t="s">
        <v>638</v>
      </c>
      <c r="C307" s="50" t="s">
        <v>639</v>
      </c>
      <c r="D307" s="242">
        <v>0</v>
      </c>
      <c r="E307" s="242">
        <v>0</v>
      </c>
      <c r="F307" s="52" t="str">
        <f t="shared" si="81"/>
        <v>-</v>
      </c>
    </row>
    <row r="308" spans="1:6" ht="12.75" customHeight="1">
      <c r="A308" s="53">
        <v>7124</v>
      </c>
      <c r="B308" s="85" t="s">
        <v>640</v>
      </c>
      <c r="C308" s="50" t="s">
        <v>641</v>
      </c>
      <c r="D308" s="242">
        <v>0</v>
      </c>
      <c r="E308" s="242">
        <v>0</v>
      </c>
      <c r="F308" s="52" t="str">
        <f t="shared" si="81"/>
        <v>-</v>
      </c>
    </row>
    <row r="309" spans="1:6" ht="12.75" customHeight="1">
      <c r="A309" s="53">
        <v>7125</v>
      </c>
      <c r="B309" s="85" t="s">
        <v>642</v>
      </c>
      <c r="C309" s="50" t="s">
        <v>643</v>
      </c>
      <c r="D309" s="242">
        <v>0</v>
      </c>
      <c r="E309" s="242">
        <v>0</v>
      </c>
      <c r="F309" s="52" t="str">
        <f t="shared" si="81"/>
        <v>-</v>
      </c>
    </row>
    <row r="310" spans="1:6" ht="12.75" customHeight="1">
      <c r="A310" s="53">
        <v>7126</v>
      </c>
      <c r="B310" s="85" t="s">
        <v>644</v>
      </c>
      <c r="C310" s="50" t="s">
        <v>645</v>
      </c>
      <c r="D310" s="242">
        <v>0</v>
      </c>
      <c r="E310" s="242">
        <v>0</v>
      </c>
      <c r="F310" s="52" t="str">
        <f t="shared" si="81"/>
        <v>-</v>
      </c>
    </row>
    <row r="311" spans="1:6" ht="24">
      <c r="A311" s="53">
        <v>72</v>
      </c>
      <c r="B311" s="232" t="s">
        <v>646</v>
      </c>
      <c r="C311" s="50" t="s">
        <v>647</v>
      </c>
      <c r="D311" s="51">
        <f t="shared" si="85" ref="D311:E311">D312+D317+D326+D331+D336+D339</f>
        <v>1252</v>
      </c>
      <c r="E311" s="51">
        <f t="shared" si="85"/>
        <v>570.65</v>
      </c>
      <c r="F311" s="52">
        <f t="shared" si="81"/>
        <v>45.579073482428115</v>
      </c>
    </row>
    <row r="312" spans="1:6" ht="12.75" customHeight="1">
      <c r="A312" s="53">
        <v>721</v>
      </c>
      <c r="B312" s="85" t="s">
        <v>648</v>
      </c>
      <c r="C312" s="50" t="s">
        <v>649</v>
      </c>
      <c r="D312" s="51">
        <f t="shared" si="86" ref="D312:E312">SUM(D313:D316)</f>
        <v>1252</v>
      </c>
      <c r="E312" s="51">
        <f t="shared" si="86"/>
        <v>570.65</v>
      </c>
      <c r="F312" s="52">
        <f t="shared" si="81"/>
        <v>45.579073482428115</v>
      </c>
    </row>
    <row r="313" spans="1:6" ht="12.75" customHeight="1">
      <c r="A313" s="53">
        <v>7211</v>
      </c>
      <c r="B313" s="85" t="s">
        <v>650</v>
      </c>
      <c r="C313" s="50" t="s">
        <v>651</v>
      </c>
      <c r="D313" s="242">
        <v>1252</v>
      </c>
      <c r="E313" s="242">
        <v>570.65</v>
      </c>
      <c r="F313" s="52">
        <f t="shared" si="81"/>
        <v>45.579073482428115</v>
      </c>
    </row>
    <row r="314" spans="1:6" ht="12.75" customHeight="1">
      <c r="A314" s="53">
        <v>7212</v>
      </c>
      <c r="B314" s="85" t="s">
        <v>652</v>
      </c>
      <c r="C314" s="50" t="s">
        <v>653</v>
      </c>
      <c r="D314" s="242">
        <v>0</v>
      </c>
      <c r="E314" s="242">
        <v>0</v>
      </c>
      <c r="F314" s="52" t="str">
        <f t="shared" si="81"/>
        <v>-</v>
      </c>
    </row>
    <row r="315" spans="1:6" ht="12.75" customHeight="1">
      <c r="A315" s="53">
        <v>7213</v>
      </c>
      <c r="B315" s="85" t="s">
        <v>654</v>
      </c>
      <c r="C315" s="50" t="s">
        <v>655</v>
      </c>
      <c r="D315" s="242">
        <v>0</v>
      </c>
      <c r="E315" s="242">
        <v>0</v>
      </c>
      <c r="F315" s="52" t="str">
        <f t="shared" si="81"/>
        <v>-</v>
      </c>
    </row>
    <row r="316" spans="1:6" ht="12.75" customHeight="1">
      <c r="A316" s="53">
        <v>7214</v>
      </c>
      <c r="B316" s="85" t="s">
        <v>656</v>
      </c>
      <c r="C316" s="50" t="s">
        <v>657</v>
      </c>
      <c r="D316" s="242">
        <v>0</v>
      </c>
      <c r="E316" s="242">
        <v>0</v>
      </c>
      <c r="F316" s="52" t="str">
        <f t="shared" si="81"/>
        <v>-</v>
      </c>
    </row>
    <row r="317" spans="1:6" ht="12.75" customHeight="1">
      <c r="A317" s="53">
        <v>722</v>
      </c>
      <c r="B317" s="85" t="s">
        <v>658</v>
      </c>
      <c r="C317" s="50" t="s">
        <v>659</v>
      </c>
      <c r="D317" s="51">
        <f t="shared" si="87" ref="D317:E317">SUM(D318:D325)</f>
        <v>0</v>
      </c>
      <c r="E317" s="51">
        <f t="shared" si="87"/>
        <v>0</v>
      </c>
      <c r="F317" s="52" t="str">
        <f t="shared" si="81"/>
        <v>-</v>
      </c>
    </row>
    <row r="318" spans="1:6" ht="12.75" customHeight="1">
      <c r="A318" s="53">
        <v>7221</v>
      </c>
      <c r="B318" s="85" t="s">
        <v>660</v>
      </c>
      <c r="C318" s="50" t="s">
        <v>661</v>
      </c>
      <c r="D318" s="242">
        <v>0</v>
      </c>
      <c r="E318" s="242">
        <v>0</v>
      </c>
      <c r="F318" s="52" t="str">
        <f t="shared" si="81"/>
        <v>-</v>
      </c>
    </row>
    <row r="319" spans="1:6" ht="12.75" customHeight="1">
      <c r="A319" s="53">
        <v>7222</v>
      </c>
      <c r="B319" s="85" t="s">
        <v>662</v>
      </c>
      <c r="C319" s="50" t="s">
        <v>663</v>
      </c>
      <c r="D319" s="242">
        <v>0</v>
      </c>
      <c r="E319" s="242">
        <v>0</v>
      </c>
      <c r="F319" s="52" t="str">
        <f t="shared" si="81"/>
        <v>-</v>
      </c>
    </row>
    <row r="320" spans="1:6" ht="12.75" customHeight="1">
      <c r="A320" s="53">
        <v>7223</v>
      </c>
      <c r="B320" s="85" t="s">
        <v>664</v>
      </c>
      <c r="C320" s="50" t="s">
        <v>665</v>
      </c>
      <c r="D320" s="242">
        <v>0</v>
      </c>
      <c r="E320" s="242">
        <v>0</v>
      </c>
      <c r="F320" s="52" t="str">
        <f t="shared" si="81"/>
        <v>-</v>
      </c>
    </row>
    <row r="321" spans="1:6" ht="12.75" customHeight="1">
      <c r="A321" s="53">
        <v>7224</v>
      </c>
      <c r="B321" s="85" t="s">
        <v>666</v>
      </c>
      <c r="C321" s="50" t="s">
        <v>667</v>
      </c>
      <c r="D321" s="242">
        <v>0</v>
      </c>
      <c r="E321" s="242">
        <v>0</v>
      </c>
      <c r="F321" s="52" t="str">
        <f t="shared" si="81"/>
        <v>-</v>
      </c>
    </row>
    <row r="322" spans="1:6" ht="12.75" customHeight="1">
      <c r="A322" s="53">
        <v>7225</v>
      </c>
      <c r="B322" s="85" t="s">
        <v>668</v>
      </c>
      <c r="C322" s="50" t="s">
        <v>669</v>
      </c>
      <c r="D322" s="242">
        <v>0</v>
      </c>
      <c r="E322" s="242">
        <v>0</v>
      </c>
      <c r="F322" s="52" t="str">
        <f t="shared" si="81"/>
        <v>-</v>
      </c>
    </row>
    <row r="323" spans="1:6" ht="12.75" customHeight="1">
      <c r="A323" s="53">
        <v>7226</v>
      </c>
      <c r="B323" s="85" t="s">
        <v>670</v>
      </c>
      <c r="C323" s="50" t="s">
        <v>671</v>
      </c>
      <c r="D323" s="242">
        <v>0</v>
      </c>
      <c r="E323" s="242">
        <v>0</v>
      </c>
      <c r="F323" s="52" t="str">
        <f t="shared" si="81"/>
        <v>-</v>
      </c>
    </row>
    <row r="324" spans="1:6" ht="12.75" customHeight="1">
      <c r="A324" s="53">
        <v>7227</v>
      </c>
      <c r="B324" s="85" t="s">
        <v>672</v>
      </c>
      <c r="C324" s="50" t="s">
        <v>673</v>
      </c>
      <c r="D324" s="242">
        <v>0</v>
      </c>
      <c r="E324" s="242">
        <v>0</v>
      </c>
      <c r="F324" s="52" t="str">
        <f t="shared" si="81"/>
        <v>-</v>
      </c>
    </row>
    <row r="325" spans="1:6" ht="12.75" customHeight="1">
      <c r="A325" s="53" t="s">
        <v>674</v>
      </c>
      <c r="B325" s="85" t="s">
        <v>675</v>
      </c>
      <c r="C325" s="50" t="s">
        <v>674</v>
      </c>
      <c r="D325" s="242">
        <v>0</v>
      </c>
      <c r="E325" s="242">
        <v>0</v>
      </c>
      <c r="F325" s="52" t="str">
        <f t="shared" si="81"/>
        <v>-</v>
      </c>
    </row>
    <row r="326" spans="1:6" ht="12.75" customHeight="1">
      <c r="A326" s="53">
        <v>723</v>
      </c>
      <c r="B326" s="232" t="s">
        <v>676</v>
      </c>
      <c r="C326" s="50" t="s">
        <v>677</v>
      </c>
      <c r="D326" s="51">
        <f t="shared" si="88" ref="D326:E326">SUM(D327:D330)</f>
        <v>0</v>
      </c>
      <c r="E326" s="51">
        <f t="shared" si="88"/>
        <v>0</v>
      </c>
      <c r="F326" s="52" t="str">
        <f t="shared" si="81"/>
        <v>-</v>
      </c>
    </row>
    <row r="327" spans="1:6" ht="12.75" customHeight="1">
      <c r="A327" s="53">
        <v>7231</v>
      </c>
      <c r="B327" s="85" t="s">
        <v>678</v>
      </c>
      <c r="C327" s="50" t="s">
        <v>679</v>
      </c>
      <c r="D327" s="242">
        <v>0</v>
      </c>
      <c r="E327" s="242">
        <v>0</v>
      </c>
      <c r="F327" s="52" t="str">
        <f t="shared" si="81"/>
        <v>-</v>
      </c>
    </row>
    <row r="328" spans="1:6" ht="12.75" customHeight="1">
      <c r="A328" s="53">
        <v>7232</v>
      </c>
      <c r="B328" s="85" t="s">
        <v>680</v>
      </c>
      <c r="C328" s="50" t="s">
        <v>681</v>
      </c>
      <c r="D328" s="242">
        <v>0</v>
      </c>
      <c r="E328" s="242">
        <v>0</v>
      </c>
      <c r="F328" s="52" t="str">
        <f t="shared" si="81"/>
        <v>-</v>
      </c>
    </row>
    <row r="329" spans="1:6" ht="12.75" customHeight="1">
      <c r="A329" s="53">
        <v>7233</v>
      </c>
      <c r="B329" s="85" t="s">
        <v>682</v>
      </c>
      <c r="C329" s="50" t="s">
        <v>683</v>
      </c>
      <c r="D329" s="242">
        <v>0</v>
      </c>
      <c r="E329" s="242">
        <v>0</v>
      </c>
      <c r="F329" s="52" t="str">
        <f t="shared" si="81"/>
        <v>-</v>
      </c>
    </row>
    <row r="330" spans="1:6" ht="12.75" customHeight="1">
      <c r="A330" s="53">
        <v>7234</v>
      </c>
      <c r="B330" s="232" t="s">
        <v>684</v>
      </c>
      <c r="C330" s="50" t="s">
        <v>685</v>
      </c>
      <c r="D330" s="242">
        <v>0</v>
      </c>
      <c r="E330" s="242">
        <v>0</v>
      </c>
      <c r="F330" s="52" t="str">
        <f t="shared" si="81"/>
        <v>-</v>
      </c>
    </row>
    <row r="331" spans="1:6" ht="24">
      <c r="A331" s="53">
        <v>724</v>
      </c>
      <c r="B331" s="232" t="s">
        <v>686</v>
      </c>
      <c r="C331" s="50" t="s">
        <v>687</v>
      </c>
      <c r="D331" s="51">
        <f t="shared" si="89" ref="D331:E331">SUM(D332:D335)</f>
        <v>0</v>
      </c>
      <c r="E331" s="51">
        <f t="shared" si="89"/>
        <v>0</v>
      </c>
      <c r="F331" s="52" t="str">
        <f t="shared" si="81"/>
        <v>-</v>
      </c>
    </row>
    <row r="332" spans="1:6" ht="12.75" customHeight="1">
      <c r="A332" s="53">
        <v>7241</v>
      </c>
      <c r="B332" s="85" t="s">
        <v>688</v>
      </c>
      <c r="C332" s="50" t="s">
        <v>689</v>
      </c>
      <c r="D332" s="242">
        <v>0</v>
      </c>
      <c r="E332" s="242">
        <v>0</v>
      </c>
      <c r="F332" s="52" t="str">
        <f t="shared" si="81"/>
        <v>-</v>
      </c>
    </row>
    <row r="333" spans="1:6" ht="12.75" customHeight="1">
      <c r="A333" s="53">
        <v>7242</v>
      </c>
      <c r="B333" s="85" t="s">
        <v>690</v>
      </c>
      <c r="C333" s="50" t="s">
        <v>691</v>
      </c>
      <c r="D333" s="242">
        <v>0</v>
      </c>
      <c r="E333" s="242">
        <v>0</v>
      </c>
      <c r="F333" s="52" t="str">
        <f t="shared" si="81"/>
        <v>-</v>
      </c>
    </row>
    <row r="334" spans="1:6" ht="12.75" customHeight="1">
      <c r="A334" s="53">
        <v>7243</v>
      </c>
      <c r="B334" s="85" t="s">
        <v>692</v>
      </c>
      <c r="C334" s="50" t="s">
        <v>693</v>
      </c>
      <c r="D334" s="242">
        <v>0</v>
      </c>
      <c r="E334" s="242">
        <v>0</v>
      </c>
      <c r="F334" s="52" t="str">
        <f t="shared" si="81"/>
        <v>-</v>
      </c>
    </row>
    <row r="335" spans="1:6" ht="12.75" customHeight="1">
      <c r="A335" s="53">
        <v>7244</v>
      </c>
      <c r="B335" s="85" t="s">
        <v>694</v>
      </c>
      <c r="C335" s="50" t="s">
        <v>695</v>
      </c>
      <c r="D335" s="242">
        <v>0</v>
      </c>
      <c r="E335" s="242">
        <v>0</v>
      </c>
      <c r="F335" s="52" t="str">
        <f t="shared" si="81"/>
        <v>-</v>
      </c>
    </row>
    <row r="336" spans="1:6" ht="12.75" customHeight="1">
      <c r="A336" s="53">
        <v>725</v>
      </c>
      <c r="B336" s="85" t="s">
        <v>696</v>
      </c>
      <c r="C336" s="50" t="s">
        <v>697</v>
      </c>
      <c r="D336" s="51">
        <f t="shared" si="90" ref="D336:E336">SUM(D337:D338)</f>
        <v>0</v>
      </c>
      <c r="E336" s="51">
        <f t="shared" si="90"/>
        <v>0</v>
      </c>
      <c r="F336" s="52" t="str">
        <f t="shared" si="81"/>
        <v>-</v>
      </c>
    </row>
    <row r="337" spans="1:6" ht="12.75" customHeight="1">
      <c r="A337" s="53">
        <v>7251</v>
      </c>
      <c r="B337" s="85" t="s">
        <v>698</v>
      </c>
      <c r="C337" s="50" t="s">
        <v>699</v>
      </c>
      <c r="D337" s="242">
        <v>0</v>
      </c>
      <c r="E337" s="242">
        <v>0</v>
      </c>
      <c r="F337" s="52" t="str">
        <f t="shared" si="81"/>
        <v>-</v>
      </c>
    </row>
    <row r="338" spans="1:6" ht="12.75" customHeight="1">
      <c r="A338" s="53">
        <v>7252</v>
      </c>
      <c r="B338" s="85" t="s">
        <v>700</v>
      </c>
      <c r="C338" s="50" t="s">
        <v>701</v>
      </c>
      <c r="D338" s="242">
        <v>0</v>
      </c>
      <c r="E338" s="242">
        <v>0</v>
      </c>
      <c r="F338" s="52" t="str">
        <f t="shared" si="81"/>
        <v>-</v>
      </c>
    </row>
    <row r="339" spans="1:6" ht="12.75" customHeight="1">
      <c r="A339" s="53">
        <v>726</v>
      </c>
      <c r="B339" s="85" t="s">
        <v>702</v>
      </c>
      <c r="C339" s="50" t="s">
        <v>703</v>
      </c>
      <c r="D339" s="51">
        <f t="shared" si="91" ref="D339:E339">SUM(D340:D343)</f>
        <v>0</v>
      </c>
      <c r="E339" s="51">
        <f t="shared" si="91"/>
        <v>0</v>
      </c>
      <c r="F339" s="52" t="str">
        <f t="shared" si="81"/>
        <v>-</v>
      </c>
    </row>
    <row r="340" spans="1:6" ht="12.75" customHeight="1">
      <c r="A340" s="53">
        <v>7261</v>
      </c>
      <c r="B340" s="85" t="s">
        <v>704</v>
      </c>
      <c r="C340" s="50" t="s">
        <v>705</v>
      </c>
      <c r="D340" s="242">
        <v>0</v>
      </c>
      <c r="E340" s="242">
        <v>0</v>
      </c>
      <c r="F340" s="52" t="str">
        <f t="shared" si="81"/>
        <v>-</v>
      </c>
    </row>
    <row r="341" spans="1:6" ht="12.75" customHeight="1">
      <c r="A341" s="53">
        <v>7262</v>
      </c>
      <c r="B341" s="85" t="s">
        <v>706</v>
      </c>
      <c r="C341" s="50" t="s">
        <v>707</v>
      </c>
      <c r="D341" s="242">
        <v>0</v>
      </c>
      <c r="E341" s="242">
        <v>0</v>
      </c>
      <c r="F341" s="52" t="str">
        <f t="shared" si="81"/>
        <v>-</v>
      </c>
    </row>
    <row r="342" spans="1:6" ht="12.75" customHeight="1">
      <c r="A342" s="53">
        <v>7263</v>
      </c>
      <c r="B342" s="85" t="s">
        <v>708</v>
      </c>
      <c r="C342" s="50" t="s">
        <v>709</v>
      </c>
      <c r="D342" s="242">
        <v>0</v>
      </c>
      <c r="E342" s="242">
        <v>0</v>
      </c>
      <c r="F342" s="52" t="str">
        <f t="shared" si="81"/>
        <v>-</v>
      </c>
    </row>
    <row r="343" spans="1:6" ht="12.75" customHeight="1">
      <c r="A343" s="53">
        <v>7264</v>
      </c>
      <c r="B343" s="85" t="s">
        <v>710</v>
      </c>
      <c r="C343" s="50" t="s">
        <v>711</v>
      </c>
      <c r="D343" s="242">
        <v>0</v>
      </c>
      <c r="E343" s="242">
        <v>0</v>
      </c>
      <c r="F343" s="52" t="str">
        <f t="shared" si="81"/>
        <v>-</v>
      </c>
    </row>
    <row r="344" spans="1:6" ht="24">
      <c r="A344" s="53">
        <v>73</v>
      </c>
      <c r="B344" s="85" t="s">
        <v>712</v>
      </c>
      <c r="C344" s="50" t="s">
        <v>713</v>
      </c>
      <c r="D344" s="51">
        <f t="shared" si="92" ref="D344:E344">D345</f>
        <v>0</v>
      </c>
      <c r="E344" s="51">
        <f t="shared" si="92"/>
        <v>0</v>
      </c>
      <c r="F344" s="52" t="str">
        <f t="shared" si="81"/>
        <v>-</v>
      </c>
    </row>
    <row r="345" spans="1:6" ht="24">
      <c r="A345" s="53">
        <v>731</v>
      </c>
      <c r="B345" s="85" t="s">
        <v>714</v>
      </c>
      <c r="C345" s="50" t="s">
        <v>715</v>
      </c>
      <c r="D345" s="51">
        <f t="shared" si="93" ref="D345:E345">SUM(D346:D347)</f>
        <v>0</v>
      </c>
      <c r="E345" s="51">
        <f t="shared" si="93"/>
        <v>0</v>
      </c>
      <c r="F345" s="52" t="str">
        <f t="shared" si="81"/>
        <v>-</v>
      </c>
    </row>
    <row r="346" spans="1:6" ht="12.75" customHeight="1">
      <c r="A346" s="53">
        <v>7311</v>
      </c>
      <c r="B346" s="85" t="s">
        <v>716</v>
      </c>
      <c r="C346" s="50" t="s">
        <v>717</v>
      </c>
      <c r="D346" s="242">
        <v>0</v>
      </c>
      <c r="E346" s="242">
        <v>0</v>
      </c>
      <c r="F346" s="52" t="str">
        <f t="shared" si="81"/>
        <v>-</v>
      </c>
    </row>
    <row r="347" spans="1:6" ht="12.75" customHeight="1">
      <c r="A347" s="53">
        <v>7312</v>
      </c>
      <c r="B347" s="85" t="s">
        <v>718</v>
      </c>
      <c r="C347" s="50" t="s">
        <v>719</v>
      </c>
      <c r="D347" s="242">
        <v>0</v>
      </c>
      <c r="E347" s="242">
        <v>0</v>
      </c>
      <c r="F347" s="52" t="str">
        <f t="shared" si="81"/>
        <v>-</v>
      </c>
    </row>
    <row r="348" spans="1:6" ht="12.75" customHeight="1">
      <c r="A348" s="53">
        <v>74</v>
      </c>
      <c r="B348" s="85" t="s">
        <v>720</v>
      </c>
      <c r="C348" s="50" t="s">
        <v>721</v>
      </c>
      <c r="D348" s="51">
        <f t="shared" si="94" ref="D348:E348">D349</f>
        <v>0</v>
      </c>
      <c r="E348" s="51">
        <f t="shared" si="94"/>
        <v>0</v>
      </c>
      <c r="F348" s="52" t="str">
        <f t="shared" si="81"/>
        <v>-</v>
      </c>
    </row>
    <row r="349" spans="1:6" ht="12.75" customHeight="1">
      <c r="A349" s="53">
        <v>741</v>
      </c>
      <c r="B349" s="85" t="s">
        <v>722</v>
      </c>
      <c r="C349" s="50" t="s">
        <v>723</v>
      </c>
      <c r="D349" s="242">
        <v>0</v>
      </c>
      <c r="E349" s="242">
        <v>0</v>
      </c>
      <c r="F349" s="52" t="str">
        <f t="shared" si="81"/>
        <v>-</v>
      </c>
    </row>
    <row r="350" spans="1:6" ht="12.75" customHeight="1">
      <c r="A350" s="53">
        <v>4</v>
      </c>
      <c r="B350" s="85" t="s">
        <v>724</v>
      </c>
      <c r="C350" s="50" t="s">
        <v>725</v>
      </c>
      <c r="D350" s="51">
        <f t="shared" si="95" ref="D350:E350">D351+D363+D396+D400+D402</f>
        <v>603241.16</v>
      </c>
      <c r="E350" s="51">
        <f t="shared" si="95"/>
        <v>1603116.71</v>
      </c>
      <c r="F350" s="52">
        <f t="shared" si="81"/>
        <v>265.75055157045313</v>
      </c>
    </row>
    <row r="351" spans="1:6" ht="12.75" customHeight="1">
      <c r="A351" s="53">
        <v>41</v>
      </c>
      <c r="B351" s="85" t="s">
        <v>726</v>
      </c>
      <c r="C351" s="50" t="s">
        <v>727</v>
      </c>
      <c r="D351" s="51">
        <f t="shared" si="96" ref="D351:E351">D352+D356</f>
        <v>58263</v>
      </c>
      <c r="E351" s="51">
        <f t="shared" si="96"/>
        <v>0</v>
      </c>
      <c r="F351" s="52">
        <f t="shared" si="81"/>
        <v>0</v>
      </c>
    </row>
    <row r="352" spans="1:6" ht="12.75" customHeight="1">
      <c r="A352" s="53">
        <v>411</v>
      </c>
      <c r="B352" s="85" t="s">
        <v>728</v>
      </c>
      <c r="C352" s="50" t="s">
        <v>729</v>
      </c>
      <c r="D352" s="51">
        <f t="shared" si="97" ref="D352:E352">SUM(D353:D355)</f>
        <v>58263</v>
      </c>
      <c r="E352" s="51">
        <f t="shared" si="97"/>
        <v>0</v>
      </c>
      <c r="F352" s="52">
        <f t="shared" si="81"/>
        <v>0</v>
      </c>
    </row>
    <row r="353" spans="1:6" ht="12.75" customHeight="1">
      <c r="A353" s="53">
        <v>4111</v>
      </c>
      <c r="B353" s="85" t="s">
        <v>626</v>
      </c>
      <c r="C353" s="50" t="s">
        <v>730</v>
      </c>
      <c r="D353" s="242">
        <v>58263</v>
      </c>
      <c r="E353" s="242"/>
      <c r="F353" s="52">
        <f t="shared" si="81"/>
        <v>0</v>
      </c>
    </row>
    <row r="354" spans="1:6" ht="12.75" customHeight="1">
      <c r="A354" s="53">
        <v>4112</v>
      </c>
      <c r="B354" s="85" t="s">
        <v>628</v>
      </c>
      <c r="C354" s="50" t="s">
        <v>731</v>
      </c>
      <c r="D354" s="242">
        <v>0</v>
      </c>
      <c r="E354" s="242">
        <v>0</v>
      </c>
      <c r="F354" s="52" t="str">
        <f t="shared" si="81"/>
        <v>-</v>
      </c>
    </row>
    <row r="355" spans="1:6" ht="12.75" customHeight="1">
      <c r="A355" s="53">
        <v>4113</v>
      </c>
      <c r="B355" s="85" t="s">
        <v>732</v>
      </c>
      <c r="C355" s="50" t="s">
        <v>733</v>
      </c>
      <c r="D355" s="242">
        <v>0</v>
      </c>
      <c r="E355" s="242">
        <v>0</v>
      </c>
      <c r="F355" s="52" t="str">
        <f t="shared" si="81"/>
        <v>-</v>
      </c>
    </row>
    <row r="356" spans="1:6" ht="12.75" customHeight="1">
      <c r="A356" s="53">
        <v>412</v>
      </c>
      <c r="B356" s="85" t="s">
        <v>734</v>
      </c>
      <c r="C356" s="50" t="s">
        <v>735</v>
      </c>
      <c r="D356" s="51">
        <f t="shared" si="98" ref="D356:E356">SUM(D357:D362)</f>
        <v>0</v>
      </c>
      <c r="E356" s="51">
        <f t="shared" si="98"/>
        <v>0</v>
      </c>
      <c r="F356" s="52" t="str">
        <f t="shared" si="81"/>
        <v>-</v>
      </c>
    </row>
    <row r="357" spans="1:6" ht="12.75" customHeight="1">
      <c r="A357" s="53">
        <v>4121</v>
      </c>
      <c r="B357" s="85" t="s">
        <v>634</v>
      </c>
      <c r="C357" s="50" t="s">
        <v>736</v>
      </c>
      <c r="D357" s="242">
        <v>0</v>
      </c>
      <c r="E357" s="242">
        <v>0</v>
      </c>
      <c r="F357" s="52" t="str">
        <f t="shared" si="81"/>
        <v>-</v>
      </c>
    </row>
    <row r="358" spans="1:6" ht="12.75" customHeight="1">
      <c r="A358" s="53">
        <v>4122</v>
      </c>
      <c r="B358" s="85" t="s">
        <v>636</v>
      </c>
      <c r="C358" s="50" t="s">
        <v>737</v>
      </c>
      <c r="D358" s="242">
        <v>0</v>
      </c>
      <c r="E358" s="242">
        <v>0</v>
      </c>
      <c r="F358" s="52" t="str">
        <f t="shared" si="81"/>
        <v>-</v>
      </c>
    </row>
    <row r="359" spans="1:6" ht="12.75" customHeight="1">
      <c r="A359" s="53">
        <v>4123</v>
      </c>
      <c r="B359" s="85" t="s">
        <v>638</v>
      </c>
      <c r="C359" s="50" t="s">
        <v>738</v>
      </c>
      <c r="D359" s="242">
        <v>0</v>
      </c>
      <c r="E359" s="242">
        <v>0</v>
      </c>
      <c r="F359" s="52" t="str">
        <f t="shared" si="81"/>
        <v>-</v>
      </c>
    </row>
    <row r="360" spans="1:6" ht="12.75" customHeight="1">
      <c r="A360" s="53">
        <v>4124</v>
      </c>
      <c r="B360" s="85" t="s">
        <v>640</v>
      </c>
      <c r="C360" s="50" t="s">
        <v>739</v>
      </c>
      <c r="D360" s="242">
        <v>0</v>
      </c>
      <c r="E360" s="242">
        <v>0</v>
      </c>
      <c r="F360" s="52" t="str">
        <f t="shared" si="81"/>
        <v>-</v>
      </c>
    </row>
    <row r="361" spans="1:6" ht="12.75" customHeight="1">
      <c r="A361" s="53">
        <v>4125</v>
      </c>
      <c r="B361" s="85" t="s">
        <v>642</v>
      </c>
      <c r="C361" s="50" t="s">
        <v>740</v>
      </c>
      <c r="D361" s="242">
        <v>0</v>
      </c>
      <c r="E361" s="242">
        <v>0</v>
      </c>
      <c r="F361" s="52" t="str">
        <f t="shared" si="81"/>
        <v>-</v>
      </c>
    </row>
    <row r="362" spans="1:6" ht="12.75" customHeight="1">
      <c r="A362" s="53">
        <v>4126</v>
      </c>
      <c r="B362" s="85" t="s">
        <v>644</v>
      </c>
      <c r="C362" s="50" t="s">
        <v>741</v>
      </c>
      <c r="D362" s="242">
        <v>0</v>
      </c>
      <c r="E362" s="242">
        <v>0</v>
      </c>
      <c r="F362" s="52" t="str">
        <f t="shared" si="81"/>
        <v>-</v>
      </c>
    </row>
    <row r="363" spans="1:6" ht="24">
      <c r="A363" s="53">
        <v>42</v>
      </c>
      <c r="B363" s="232" t="s">
        <v>742</v>
      </c>
      <c r="C363" s="50" t="s">
        <v>743</v>
      </c>
      <c r="D363" s="51">
        <f t="shared" si="99" ref="D363:E363">D364+D369+D378+D383+D388+D391</f>
        <v>267852.16000000003</v>
      </c>
      <c r="E363" s="51">
        <f t="shared" si="99"/>
        <v>632004.34</v>
      </c>
      <c r="F363" s="52">
        <f t="shared" si="81"/>
        <v>235.95267628231929</v>
      </c>
    </row>
    <row r="364" spans="1:6" ht="12.75" customHeight="1">
      <c r="A364" s="53">
        <v>421</v>
      </c>
      <c r="B364" s="85" t="s">
        <v>744</v>
      </c>
      <c r="C364" s="50" t="s">
        <v>745</v>
      </c>
      <c r="D364" s="51">
        <f t="shared" si="100" ref="D364:E364">SUM(D365:D368)</f>
        <v>136764</v>
      </c>
      <c r="E364" s="51">
        <f t="shared" si="100"/>
        <v>366365.39</v>
      </c>
      <c r="F364" s="52">
        <f t="shared" si="81"/>
        <v>267.88145272147642</v>
      </c>
    </row>
    <row r="365" spans="1:6" ht="12.75" customHeight="1">
      <c r="A365" s="53">
        <v>4211</v>
      </c>
      <c r="B365" s="85" t="s">
        <v>650</v>
      </c>
      <c r="C365" s="50" t="s">
        <v>746</v>
      </c>
      <c r="D365" s="242">
        <v>0</v>
      </c>
      <c r="E365" s="242">
        <v>0</v>
      </c>
      <c r="F365" s="52" t="str">
        <f t="shared" si="81"/>
        <v>-</v>
      </c>
    </row>
    <row r="366" spans="1:6" ht="12.75" customHeight="1">
      <c r="A366" s="53">
        <v>4212</v>
      </c>
      <c r="B366" s="85" t="s">
        <v>652</v>
      </c>
      <c r="C366" s="50" t="s">
        <v>747</v>
      </c>
      <c r="D366" s="242"/>
      <c r="E366" s="242">
        <v>284198.24</v>
      </c>
      <c r="F366" s="52" t="str">
        <f t="shared" si="81"/>
        <v>-</v>
      </c>
    </row>
    <row r="367" spans="1:6" ht="12.75" customHeight="1">
      <c r="A367" s="53">
        <v>4213</v>
      </c>
      <c r="B367" s="85" t="s">
        <v>654</v>
      </c>
      <c r="C367" s="50" t="s">
        <v>748</v>
      </c>
      <c r="D367" s="242">
        <v>3249</v>
      </c>
      <c r="E367" s="242">
        <v>21840.51</v>
      </c>
      <c r="F367" s="52">
        <f t="shared" si="81"/>
        <v>672.22253000923354</v>
      </c>
    </row>
    <row r="368" spans="1:6" ht="12.75" customHeight="1">
      <c r="A368" s="53">
        <v>4214</v>
      </c>
      <c r="B368" s="85" t="s">
        <v>656</v>
      </c>
      <c r="C368" s="50" t="s">
        <v>749</v>
      </c>
      <c r="D368" s="242">
        <v>133515</v>
      </c>
      <c r="E368" s="242">
        <v>60326.64</v>
      </c>
      <c r="F368" s="52">
        <f t="shared" si="81"/>
        <v>45.183417593528816</v>
      </c>
    </row>
    <row r="369" spans="1:6" ht="12.75" customHeight="1">
      <c r="A369" s="53">
        <v>422</v>
      </c>
      <c r="B369" s="85" t="s">
        <v>750</v>
      </c>
      <c r="C369" s="50" t="s">
        <v>751</v>
      </c>
      <c r="D369" s="51">
        <f t="shared" si="101" ref="D369:E369">SUM(D370:D377)</f>
        <v>42972</v>
      </c>
      <c r="E369" s="51">
        <f t="shared" si="101"/>
        <v>186748.34999999998</v>
      </c>
      <c r="F369" s="52">
        <f t="shared" si="81"/>
        <v>434.58147165596193</v>
      </c>
    </row>
    <row r="370" spans="1:6" ht="12.75" customHeight="1">
      <c r="A370" s="53">
        <v>4221</v>
      </c>
      <c r="B370" s="85" t="s">
        <v>660</v>
      </c>
      <c r="C370" s="50" t="s">
        <v>752</v>
      </c>
      <c r="D370" s="242">
        <v>13078</v>
      </c>
      <c r="E370" s="242">
        <v>2026.49</v>
      </c>
      <c r="F370" s="52">
        <f t="shared" si="81"/>
        <v>15.495412142529439</v>
      </c>
    </row>
    <row r="371" spans="1:6" ht="12.75" customHeight="1">
      <c r="A371" s="53">
        <v>4222</v>
      </c>
      <c r="B371" s="85" t="s">
        <v>753</v>
      </c>
      <c r="C371" s="50" t="s">
        <v>754</v>
      </c>
      <c r="D371" s="242">
        <v>0</v>
      </c>
      <c r="E371" s="242">
        <v>0</v>
      </c>
      <c r="F371" s="52" t="str">
        <f t="shared" si="81"/>
        <v>-</v>
      </c>
    </row>
    <row r="372" spans="1:6" ht="12.75" customHeight="1">
      <c r="A372" s="53">
        <v>4223</v>
      </c>
      <c r="B372" s="85" t="s">
        <v>664</v>
      </c>
      <c r="C372" s="50" t="s">
        <v>755</v>
      </c>
      <c r="D372" s="242">
        <v>1019</v>
      </c>
      <c r="E372" s="242"/>
      <c r="F372" s="52">
        <f t="shared" si="81"/>
        <v>0</v>
      </c>
    </row>
    <row r="373" spans="1:6" ht="12.75" customHeight="1">
      <c r="A373" s="53">
        <v>4224</v>
      </c>
      <c r="B373" s="85" t="s">
        <v>666</v>
      </c>
      <c r="C373" s="50" t="s">
        <v>756</v>
      </c>
      <c r="D373" s="242"/>
      <c r="E373" s="242">
        <v>11612.50</v>
      </c>
      <c r="F373" s="52" t="str">
        <f t="shared" si="81"/>
        <v>-</v>
      </c>
    </row>
    <row r="374" spans="1:6" ht="12.75" customHeight="1">
      <c r="A374" s="53">
        <v>4225</v>
      </c>
      <c r="B374" s="85" t="s">
        <v>668</v>
      </c>
      <c r="C374" s="50" t="s">
        <v>757</v>
      </c>
      <c r="D374" s="242">
        <v>0</v>
      </c>
      <c r="E374" s="242">
        <v>0</v>
      </c>
      <c r="F374" s="52" t="str">
        <f t="shared" si="81"/>
        <v>-</v>
      </c>
    </row>
    <row r="375" spans="1:6" ht="12.75" customHeight="1">
      <c r="A375" s="53">
        <v>4226</v>
      </c>
      <c r="B375" s="85" t="s">
        <v>670</v>
      </c>
      <c r="C375" s="50" t="s">
        <v>758</v>
      </c>
      <c r="D375" s="242"/>
      <c r="E375" s="242">
        <v>11609.50</v>
      </c>
      <c r="F375" s="52" t="str">
        <f t="shared" si="81"/>
        <v>-</v>
      </c>
    </row>
    <row r="376" spans="1:6" ht="12.75" customHeight="1">
      <c r="A376" s="53">
        <v>4227</v>
      </c>
      <c r="B376" s="232" t="s">
        <v>672</v>
      </c>
      <c r="C376" s="50" t="s">
        <v>759</v>
      </c>
      <c r="D376" s="242">
        <v>28875</v>
      </c>
      <c r="E376" s="242">
        <v>161499.85999999999</v>
      </c>
      <c r="F376" s="52">
        <f t="shared" si="81"/>
        <v>559.3068744588744</v>
      </c>
    </row>
    <row r="377" spans="1:6" ht="12.75" customHeight="1">
      <c r="A377" s="53" t="s">
        <v>760</v>
      </c>
      <c r="B377" s="232" t="s">
        <v>675</v>
      </c>
      <c r="C377" s="50" t="s">
        <v>760</v>
      </c>
      <c r="D377" s="242">
        <v>0</v>
      </c>
      <c r="E377" s="242">
        <v>0</v>
      </c>
      <c r="F377" s="52" t="str">
        <f t="shared" si="81"/>
        <v>-</v>
      </c>
    </row>
    <row r="378" spans="1:6" ht="12.75" customHeight="1">
      <c r="A378" s="53">
        <v>423</v>
      </c>
      <c r="B378" s="85" t="s">
        <v>761</v>
      </c>
      <c r="C378" s="50" t="s">
        <v>762</v>
      </c>
      <c r="D378" s="51">
        <f t="shared" si="102" ref="D378:E378">SUM(D379:D382)</f>
        <v>0</v>
      </c>
      <c r="E378" s="51">
        <f t="shared" si="102"/>
        <v>0</v>
      </c>
      <c r="F378" s="52" t="str">
        <f t="shared" si="81"/>
        <v>-</v>
      </c>
    </row>
    <row r="379" spans="1:6" ht="12.75" customHeight="1">
      <c r="A379" s="53">
        <v>4231</v>
      </c>
      <c r="B379" s="85" t="s">
        <v>678</v>
      </c>
      <c r="C379" s="50" t="s">
        <v>763</v>
      </c>
      <c r="D379" s="242">
        <v>0</v>
      </c>
      <c r="E379" s="242">
        <v>0</v>
      </c>
      <c r="F379" s="52" t="str">
        <f t="shared" si="81"/>
        <v>-</v>
      </c>
    </row>
    <row r="380" spans="1:6" ht="12.75" customHeight="1">
      <c r="A380" s="53">
        <v>4232</v>
      </c>
      <c r="B380" s="85" t="s">
        <v>680</v>
      </c>
      <c r="C380" s="50" t="s">
        <v>764</v>
      </c>
      <c r="D380" s="242">
        <v>0</v>
      </c>
      <c r="E380" s="242">
        <v>0</v>
      </c>
      <c r="F380" s="52" t="str">
        <f t="shared" si="81"/>
        <v>-</v>
      </c>
    </row>
    <row r="381" spans="1:6" ht="12.75" customHeight="1">
      <c r="A381" s="53">
        <v>4233</v>
      </c>
      <c r="B381" s="85" t="s">
        <v>682</v>
      </c>
      <c r="C381" s="50" t="s">
        <v>765</v>
      </c>
      <c r="D381" s="242">
        <v>0</v>
      </c>
      <c r="E381" s="242">
        <v>0</v>
      </c>
      <c r="F381" s="52" t="str">
        <f t="shared" si="81"/>
        <v>-</v>
      </c>
    </row>
    <row r="382" spans="1:6" ht="12.75" customHeight="1">
      <c r="A382" s="53">
        <v>4234</v>
      </c>
      <c r="B382" s="232" t="s">
        <v>684</v>
      </c>
      <c r="C382" s="50" t="s">
        <v>766</v>
      </c>
      <c r="D382" s="242">
        <v>0</v>
      </c>
      <c r="E382" s="242">
        <v>0</v>
      </c>
      <c r="F382" s="52" t="str">
        <f t="shared" si="81"/>
        <v>-</v>
      </c>
    </row>
    <row r="383" spans="1:6" ht="12.75" customHeight="1">
      <c r="A383" s="53">
        <v>424</v>
      </c>
      <c r="B383" s="85" t="s">
        <v>767</v>
      </c>
      <c r="C383" s="50" t="s">
        <v>768</v>
      </c>
      <c r="D383" s="51">
        <f t="shared" si="103" ref="D383:E383">SUM(D384:D387)</f>
        <v>1470</v>
      </c>
      <c r="E383" s="51">
        <f t="shared" si="103"/>
        <v>0</v>
      </c>
      <c r="F383" s="52">
        <f t="shared" si="81"/>
        <v>0</v>
      </c>
    </row>
    <row r="384" spans="1:6" ht="12.75" customHeight="1">
      <c r="A384" s="53">
        <v>4241</v>
      </c>
      <c r="B384" s="85" t="s">
        <v>769</v>
      </c>
      <c r="C384" s="50" t="s">
        <v>770</v>
      </c>
      <c r="D384" s="242">
        <v>0</v>
      </c>
      <c r="E384" s="242">
        <v>0</v>
      </c>
      <c r="F384" s="52" t="str">
        <f t="shared" si="81"/>
        <v>-</v>
      </c>
    </row>
    <row r="385" spans="1:6" ht="12.75" customHeight="1">
      <c r="A385" s="53">
        <v>4242</v>
      </c>
      <c r="B385" s="85" t="s">
        <v>690</v>
      </c>
      <c r="C385" s="50" t="s">
        <v>771</v>
      </c>
      <c r="D385" s="242">
        <v>0</v>
      </c>
      <c r="E385" s="242">
        <v>0</v>
      </c>
      <c r="F385" s="52" t="str">
        <f t="shared" si="81"/>
        <v>-</v>
      </c>
    </row>
    <row r="386" spans="1:6" ht="12.75" customHeight="1">
      <c r="A386" s="53">
        <v>4243</v>
      </c>
      <c r="B386" s="85" t="s">
        <v>692</v>
      </c>
      <c r="C386" s="50" t="s">
        <v>772</v>
      </c>
      <c r="D386" s="242">
        <v>1470</v>
      </c>
      <c r="E386" s="242"/>
      <c r="F386" s="52">
        <f t="shared" si="81"/>
        <v>0</v>
      </c>
    </row>
    <row r="387" spans="1:6" ht="12.75" customHeight="1">
      <c r="A387" s="53">
        <v>4244</v>
      </c>
      <c r="B387" s="85" t="s">
        <v>694</v>
      </c>
      <c r="C387" s="50" t="s">
        <v>773</v>
      </c>
      <c r="D387" s="242">
        <v>0</v>
      </c>
      <c r="E387" s="242">
        <v>0</v>
      </c>
      <c r="F387" s="52" t="str">
        <f t="shared" si="81"/>
        <v>-</v>
      </c>
    </row>
    <row r="388" spans="1:6" ht="12.75" customHeight="1">
      <c r="A388" s="53">
        <v>425</v>
      </c>
      <c r="B388" s="85" t="s">
        <v>774</v>
      </c>
      <c r="C388" s="50" t="s">
        <v>775</v>
      </c>
      <c r="D388" s="51">
        <f t="shared" si="104" ref="D388:E388">SUM(D389:D390)</f>
        <v>0</v>
      </c>
      <c r="E388" s="51">
        <f t="shared" si="104"/>
        <v>0</v>
      </c>
      <c r="F388" s="52" t="str">
        <f t="shared" si="81"/>
        <v>-</v>
      </c>
    </row>
    <row r="389" spans="1:6" ht="12.75" customHeight="1">
      <c r="A389" s="53">
        <v>4251</v>
      </c>
      <c r="B389" s="85" t="s">
        <v>776</v>
      </c>
      <c r="C389" s="50" t="s">
        <v>777</v>
      </c>
      <c r="D389" s="242">
        <v>0</v>
      </c>
      <c r="E389" s="242">
        <v>0</v>
      </c>
      <c r="F389" s="52" t="str">
        <f t="shared" si="81"/>
        <v>-</v>
      </c>
    </row>
    <row r="390" spans="1:6" ht="12.75" customHeight="1">
      <c r="A390" s="53">
        <v>4252</v>
      </c>
      <c r="B390" s="85" t="s">
        <v>700</v>
      </c>
      <c r="C390" s="50" t="s">
        <v>778</v>
      </c>
      <c r="D390" s="242">
        <v>0</v>
      </c>
      <c r="E390" s="242">
        <v>0</v>
      </c>
      <c r="F390" s="52" t="str">
        <f t="shared" si="81"/>
        <v>-</v>
      </c>
    </row>
    <row r="391" spans="1:6" ht="12.75" customHeight="1">
      <c r="A391" s="53">
        <v>426</v>
      </c>
      <c r="B391" s="85" t="s">
        <v>779</v>
      </c>
      <c r="C391" s="50" t="s">
        <v>780</v>
      </c>
      <c r="D391" s="51">
        <f t="shared" si="105" ref="D391:E391">SUM(D392:D395)</f>
        <v>86646.16</v>
      </c>
      <c r="E391" s="51">
        <f t="shared" si="105"/>
        <v>78890.600000000006</v>
      </c>
      <c r="F391" s="52">
        <f t="shared" si="81"/>
        <v>91.049159016394952</v>
      </c>
    </row>
    <row r="392" spans="1:6" ht="12.75" customHeight="1">
      <c r="A392" s="53">
        <v>4261</v>
      </c>
      <c r="B392" s="85" t="s">
        <v>704</v>
      </c>
      <c r="C392" s="50" t="s">
        <v>781</v>
      </c>
      <c r="D392" s="242">
        <v>0</v>
      </c>
      <c r="E392" s="242">
        <v>0</v>
      </c>
      <c r="F392" s="52" t="str">
        <f t="shared" si="81"/>
        <v>-</v>
      </c>
    </row>
    <row r="393" spans="1:6" ht="12.75" customHeight="1">
      <c r="A393" s="53">
        <v>4262</v>
      </c>
      <c r="B393" s="85" t="s">
        <v>706</v>
      </c>
      <c r="C393" s="50" t="s">
        <v>782</v>
      </c>
      <c r="D393" s="242">
        <v>8830</v>
      </c>
      <c r="E393" s="242">
        <v>33313.879999999997</v>
      </c>
      <c r="F393" s="52">
        <f t="shared" si="81"/>
        <v>377.28063420158549</v>
      </c>
    </row>
    <row r="394" spans="1:6" ht="12.75" customHeight="1">
      <c r="A394" s="53">
        <v>4263</v>
      </c>
      <c r="B394" s="85" t="s">
        <v>708</v>
      </c>
      <c r="C394" s="50" t="s">
        <v>783</v>
      </c>
      <c r="D394" s="242">
        <v>77816.16</v>
      </c>
      <c r="E394" s="242">
        <v>45576.72</v>
      </c>
      <c r="F394" s="52">
        <f t="shared" si="81"/>
        <v>58.569736671663051</v>
      </c>
    </row>
    <row r="395" spans="1:6" ht="12.75" customHeight="1">
      <c r="A395" s="53">
        <v>4264</v>
      </c>
      <c r="B395" s="85" t="s">
        <v>710</v>
      </c>
      <c r="C395" s="50" t="s">
        <v>784</v>
      </c>
      <c r="D395" s="242">
        <v>0</v>
      </c>
      <c r="E395" s="242">
        <v>0</v>
      </c>
      <c r="F395" s="52" t="str">
        <f t="shared" si="81"/>
        <v>-</v>
      </c>
    </row>
    <row r="396" spans="1:6" ht="24">
      <c r="A396" s="53">
        <v>43</v>
      </c>
      <c r="B396" s="85" t="s">
        <v>785</v>
      </c>
      <c r="C396" s="50" t="s">
        <v>786</v>
      </c>
      <c r="D396" s="51">
        <f t="shared" si="106" ref="D396:E396">D397</f>
        <v>0</v>
      </c>
      <c r="E396" s="51">
        <f t="shared" si="106"/>
        <v>0</v>
      </c>
      <c r="F396" s="52" t="str">
        <f t="shared" si="81"/>
        <v>-</v>
      </c>
    </row>
    <row r="397" spans="1:6" ht="12.75" customHeight="1">
      <c r="A397" s="53">
        <v>431</v>
      </c>
      <c r="B397" s="85" t="s">
        <v>787</v>
      </c>
      <c r="C397" s="50" t="s">
        <v>788</v>
      </c>
      <c r="D397" s="51">
        <f t="shared" si="107" ref="D397:E397">SUM(D398:D399)</f>
        <v>0</v>
      </c>
      <c r="E397" s="51">
        <f t="shared" si="107"/>
        <v>0</v>
      </c>
      <c r="F397" s="52" t="str">
        <f t="shared" si="81"/>
        <v>-</v>
      </c>
    </row>
    <row r="398" spans="1:6" ht="12.75" customHeight="1">
      <c r="A398" s="53">
        <v>4311</v>
      </c>
      <c r="B398" s="85" t="s">
        <v>716</v>
      </c>
      <c r="C398" s="50" t="s">
        <v>789</v>
      </c>
      <c r="D398" s="242">
        <v>0</v>
      </c>
      <c r="E398" s="242">
        <v>0</v>
      </c>
      <c r="F398" s="52" t="str">
        <f t="shared" si="81"/>
        <v>-</v>
      </c>
    </row>
    <row r="399" spans="1:6" ht="12.75" customHeight="1">
      <c r="A399" s="53">
        <v>4312</v>
      </c>
      <c r="B399" s="85" t="s">
        <v>718</v>
      </c>
      <c r="C399" s="50" t="s">
        <v>790</v>
      </c>
      <c r="D399" s="242">
        <v>0</v>
      </c>
      <c r="E399" s="242">
        <v>0</v>
      </c>
      <c r="F399" s="52" t="str">
        <f t="shared" si="81"/>
        <v>-</v>
      </c>
    </row>
    <row r="400" spans="1:6" ht="12.75" customHeight="1">
      <c r="A400" s="53">
        <v>44</v>
      </c>
      <c r="B400" s="85" t="s">
        <v>791</v>
      </c>
      <c r="C400" s="50" t="s">
        <v>792</v>
      </c>
      <c r="D400" s="51">
        <f t="shared" si="108" ref="D400:E400">D401</f>
        <v>0</v>
      </c>
      <c r="E400" s="51">
        <f t="shared" si="108"/>
        <v>0</v>
      </c>
      <c r="F400" s="52" t="str">
        <f t="shared" si="81"/>
        <v>-</v>
      </c>
    </row>
    <row r="401" spans="1:6" ht="12.75" customHeight="1">
      <c r="A401" s="53">
        <v>441</v>
      </c>
      <c r="B401" s="85" t="s">
        <v>793</v>
      </c>
      <c r="C401" s="50" t="s">
        <v>794</v>
      </c>
      <c r="D401" s="242">
        <v>0</v>
      </c>
      <c r="E401" s="242">
        <v>0</v>
      </c>
      <c r="F401" s="52" t="str">
        <f t="shared" si="81"/>
        <v>-</v>
      </c>
    </row>
    <row r="402" spans="1:6" ht="12.75" customHeight="1">
      <c r="A402" s="53">
        <v>45</v>
      </c>
      <c r="B402" s="85" t="s">
        <v>795</v>
      </c>
      <c r="C402" s="50" t="s">
        <v>796</v>
      </c>
      <c r="D402" s="51">
        <f t="shared" si="109" ref="D402:E402">SUM(D403:D406)</f>
        <v>277126</v>
      </c>
      <c r="E402" s="51">
        <f t="shared" si="109"/>
        <v>971112.37</v>
      </c>
      <c r="F402" s="52">
        <f t="shared" si="81"/>
        <v>350.42268498805595</v>
      </c>
    </row>
    <row r="403" spans="1:6" ht="12.75" customHeight="1">
      <c r="A403" s="53">
        <v>451</v>
      </c>
      <c r="B403" s="85" t="s">
        <v>797</v>
      </c>
      <c r="C403" s="50" t="s">
        <v>798</v>
      </c>
      <c r="D403" s="242">
        <v>277126</v>
      </c>
      <c r="E403" s="242">
        <v>971112.37</v>
      </c>
      <c r="F403" s="52">
        <f t="shared" si="81"/>
        <v>350.42268498805595</v>
      </c>
    </row>
    <row r="404" spans="1:6" ht="12.75" customHeight="1">
      <c r="A404" s="53">
        <v>452</v>
      </c>
      <c r="B404" s="85" t="s">
        <v>799</v>
      </c>
      <c r="C404" s="50" t="s">
        <v>800</v>
      </c>
      <c r="D404" s="242">
        <v>0</v>
      </c>
      <c r="E404" s="242">
        <v>0</v>
      </c>
      <c r="F404" s="52" t="str">
        <f t="shared" si="81"/>
        <v>-</v>
      </c>
    </row>
    <row r="405" spans="1:6" ht="12.75" customHeight="1">
      <c r="A405" s="53">
        <v>453</v>
      </c>
      <c r="B405" s="85" t="s">
        <v>801</v>
      </c>
      <c r="C405" s="50" t="s">
        <v>802</v>
      </c>
      <c r="D405" s="242">
        <v>0</v>
      </c>
      <c r="E405" s="242">
        <v>0</v>
      </c>
      <c r="F405" s="52" t="str">
        <f t="shared" si="81"/>
        <v>-</v>
      </c>
    </row>
    <row r="406" spans="1:6" ht="12.75" customHeight="1">
      <c r="A406" s="53">
        <v>454</v>
      </c>
      <c r="B406" s="85" t="s">
        <v>803</v>
      </c>
      <c r="C406" s="50" t="s">
        <v>804</v>
      </c>
      <c r="D406" s="242">
        <v>0</v>
      </c>
      <c r="E406" s="242">
        <v>0</v>
      </c>
      <c r="F406" s="52" t="str">
        <f t="shared" si="81"/>
        <v>-</v>
      </c>
    </row>
    <row r="407" spans="1:6" ht="12.75" customHeight="1">
      <c r="A407" s="53" t="s">
        <v>594</v>
      </c>
      <c r="B407" s="85" t="s">
        <v>805</v>
      </c>
      <c r="C407" s="50" t="s">
        <v>806</v>
      </c>
      <c r="D407" s="51">
        <f t="shared" si="110" ref="D407:E407">IF(D298&gt;=D350,D298-D350,0)</f>
        <v>0</v>
      </c>
      <c r="E407" s="51">
        <f t="shared" si="110"/>
        <v>0</v>
      </c>
      <c r="F407" s="52" t="str">
        <f t="shared" si="81"/>
        <v>-</v>
      </c>
    </row>
    <row r="408" spans="1:6" ht="12.75" customHeight="1">
      <c r="A408" s="53" t="s">
        <v>594</v>
      </c>
      <c r="B408" s="85" t="s">
        <v>807</v>
      </c>
      <c r="C408" s="50" t="s">
        <v>808</v>
      </c>
      <c r="D408" s="51">
        <f t="shared" si="111" ref="D408:E408">IF(D350&gt;=D298,D350-D298,0)</f>
        <v>598394.01</v>
      </c>
      <c r="E408" s="51">
        <f t="shared" si="111"/>
        <v>1522078.52</v>
      </c>
      <c r="F408" s="52">
        <f t="shared" si="81"/>
        <v>254.36058760013321</v>
      </c>
    </row>
    <row r="409" spans="1:6" ht="12.75" customHeight="1">
      <c r="A409" s="53">
        <v>92212</v>
      </c>
      <c r="B409" s="85" t="s">
        <v>809</v>
      </c>
      <c r="C409" s="50" t="s">
        <v>810</v>
      </c>
      <c r="D409" s="242">
        <v>0</v>
      </c>
      <c r="E409" s="242">
        <v>0</v>
      </c>
      <c r="F409" s="52" t="str">
        <f t="shared" si="81"/>
        <v>-</v>
      </c>
    </row>
    <row r="410" spans="1:6" ht="12.75" customHeight="1">
      <c r="A410" s="53">
        <v>92222</v>
      </c>
      <c r="B410" s="85" t="s">
        <v>811</v>
      </c>
      <c r="C410" s="50" t="s">
        <v>812</v>
      </c>
      <c r="D410" s="242">
        <v>9193228.25</v>
      </c>
      <c r="E410" s="310">
        <v>9581331.8599999994</v>
      </c>
      <c r="F410" s="52">
        <f t="shared" si="81"/>
        <v>104.22162486828279</v>
      </c>
    </row>
    <row r="411" spans="1:6" ht="12.75" customHeight="1">
      <c r="A411" s="53">
        <v>97</v>
      </c>
      <c r="B411" s="85" t="s">
        <v>813</v>
      </c>
      <c r="C411" s="50" t="s">
        <v>814</v>
      </c>
      <c r="D411" s="242">
        <v>12208.62</v>
      </c>
      <c r="E411" s="242">
        <v>11164.27</v>
      </c>
      <c r="F411" s="52">
        <f t="shared" si="81"/>
        <v>91.445798132794692</v>
      </c>
    </row>
    <row r="412" spans="1:6" ht="12.75" customHeight="1">
      <c r="A412" s="53" t="s">
        <v>594</v>
      </c>
      <c r="B412" s="85" t="s">
        <v>815</v>
      </c>
      <c r="C412" s="50" t="s">
        <v>816</v>
      </c>
      <c r="D412" s="51">
        <f>D6+D298</f>
        <v>5149430.1800000006</v>
      </c>
      <c r="E412" s="51">
        <f>E6+E298</f>
        <v>6400348.2199999997</v>
      </c>
      <c r="F412" s="52">
        <f t="shared" si="81"/>
        <v>124.2923584993631</v>
      </c>
    </row>
    <row r="413" spans="1:6" ht="12.75" customHeight="1">
      <c r="A413" s="53" t="s">
        <v>594</v>
      </c>
      <c r="B413" s="85" t="s">
        <v>817</v>
      </c>
      <c r="C413" s="50" t="s">
        <v>818</v>
      </c>
      <c r="D413" s="51">
        <f t="shared" si="112" ref="D413:E413">D289+D350</f>
        <v>5151931.8600000003</v>
      </c>
      <c r="E413" s="51">
        <f t="shared" si="112"/>
        <v>9209268.4100000001</v>
      </c>
      <c r="F413" s="52">
        <f t="shared" si="81"/>
        <v>178.75369201796855</v>
      </c>
    </row>
    <row r="414" spans="1:6" ht="12.75" customHeight="1">
      <c r="A414" s="53" t="s">
        <v>594</v>
      </c>
      <c r="B414" s="85" t="s">
        <v>819</v>
      </c>
      <c r="C414" s="50" t="s">
        <v>820</v>
      </c>
      <c r="D414" s="51">
        <f t="shared" si="113" ref="D414:E414">IF(D412&gt;=D413,D412-D413,0)</f>
        <v>0</v>
      </c>
      <c r="E414" s="51">
        <f t="shared" si="113"/>
        <v>0</v>
      </c>
      <c r="F414" s="52" t="str">
        <f t="shared" si="81"/>
        <v>-</v>
      </c>
    </row>
    <row r="415" spans="1:6" ht="12.75" customHeight="1">
      <c r="A415" s="53" t="s">
        <v>594</v>
      </c>
      <c r="B415" s="85" t="s">
        <v>821</v>
      </c>
      <c r="C415" s="50" t="s">
        <v>822</v>
      </c>
      <c r="D415" s="51">
        <f t="shared" si="114" ref="D415:E415">IF(D413&gt;=D412,D413-D412,0)</f>
        <v>2501.679999999702</v>
      </c>
      <c r="E415" s="51">
        <f t="shared" si="114"/>
        <v>2808920.1900000004</v>
      </c>
      <c r="F415" s="52" t="str">
        <f t="shared" si="81"/>
        <v>&gt;&gt;100</v>
      </c>
    </row>
    <row r="416" spans="1:6" ht="12.75" customHeight="1">
      <c r="A416" s="60" t="s">
        <v>823</v>
      </c>
      <c r="B416" s="232" t="s">
        <v>824</v>
      </c>
      <c r="C416" s="61" t="s">
        <v>825</v>
      </c>
      <c r="D416" s="51">
        <f t="shared" si="115" ref="D416:E416">IF(D292-D293+D409-D410&gt;=0,D292-D293+D409-D410,0)</f>
        <v>0</v>
      </c>
      <c r="E416" s="51">
        <f t="shared" si="115"/>
        <v>0</v>
      </c>
      <c r="F416" s="52" t="str">
        <f t="shared" si="81"/>
        <v>-</v>
      </c>
    </row>
    <row r="417" spans="1:6" ht="12.75" customHeight="1">
      <c r="A417" s="60" t="s">
        <v>823</v>
      </c>
      <c r="B417" s="85" t="s">
        <v>826</v>
      </c>
      <c r="C417" s="61" t="s">
        <v>827</v>
      </c>
      <c r="D417" s="51">
        <f t="shared" si="116" ref="D417:E417">IF(D293-D292+D410-D409&gt;=0,D293-D292+D410-D409,0)</f>
        <v>1812841.29</v>
      </c>
      <c r="E417" s="51">
        <f t="shared" si="116"/>
        <v>1815343.7199999997</v>
      </c>
      <c r="F417" s="52">
        <f t="shared" si="81"/>
        <v>100.13803911096926</v>
      </c>
    </row>
    <row r="418" spans="1:6" ht="12.75" customHeight="1">
      <c r="A418" s="55" t="s">
        <v>828</v>
      </c>
      <c r="B418" s="233" t="s">
        <v>829</v>
      </c>
      <c r="C418" s="56" t="s">
        <v>830</v>
      </c>
      <c r="D418" s="62">
        <f t="shared" si="117" ref="D418:E418">D294+D411</f>
        <v>777091.17</v>
      </c>
      <c r="E418" s="62">
        <f t="shared" si="117"/>
        <v>1359758.34</v>
      </c>
      <c r="F418" s="57">
        <f t="shared" si="81"/>
        <v>174.98054185842827</v>
      </c>
    </row>
    <row r="419" spans="1:6" s="75" customFormat="1" ht="20.1" customHeight="1">
      <c r="A419" s="351" t="s">
        <v>831</v>
      </c>
      <c r="B419" s="352"/>
      <c r="C419" s="219"/>
      <c r="D419" s="58"/>
      <c r="E419" s="58"/>
      <c r="F419" s="59"/>
    </row>
    <row r="420" spans="1:6" ht="12.75" customHeight="1">
      <c r="A420" s="53">
        <v>8</v>
      </c>
      <c r="B420" s="85" t="s">
        <v>832</v>
      </c>
      <c r="C420" s="50" t="s">
        <v>833</v>
      </c>
      <c r="D420" s="51">
        <f t="shared" si="118" ref="D420:E420">D421+D459+D472+D484+D515</f>
        <v>0</v>
      </c>
      <c r="E420" s="51">
        <f t="shared" si="118"/>
        <v>2600000</v>
      </c>
      <c r="F420" s="52" t="str">
        <f t="shared" si="119" ref="F420:F647">IF(D420&lt;&gt;0,IF(E420/D420&gt;=100,"&gt;&gt;100",E420/D420*100),"-")</f>
        <v>-</v>
      </c>
    </row>
    <row r="421" spans="1:6" ht="24">
      <c r="A421" s="53">
        <v>81</v>
      </c>
      <c r="B421" s="232" t="s">
        <v>834</v>
      </c>
      <c r="C421" s="50" t="s">
        <v>835</v>
      </c>
      <c r="D421" s="51">
        <f t="shared" si="120" ref="D421:E421">D422+D427+D430+D434+D435+D442+D447+D455</f>
        <v>0</v>
      </c>
      <c r="E421" s="51">
        <f t="shared" si="120"/>
        <v>0</v>
      </c>
      <c r="F421" s="52" t="str">
        <f t="shared" si="119"/>
        <v>-</v>
      </c>
    </row>
    <row r="422" spans="1:6" ht="24">
      <c r="A422" s="53">
        <v>811</v>
      </c>
      <c r="B422" s="85" t="s">
        <v>836</v>
      </c>
      <c r="C422" s="50" t="s">
        <v>837</v>
      </c>
      <c r="D422" s="51">
        <f t="shared" si="121" ref="D422:E422">SUM(D423:D426)</f>
        <v>0</v>
      </c>
      <c r="E422" s="51">
        <f t="shared" si="121"/>
        <v>0</v>
      </c>
      <c r="F422" s="52" t="str">
        <f t="shared" si="119"/>
        <v>-</v>
      </c>
    </row>
    <row r="423" spans="1:6" ht="12.75" customHeight="1">
      <c r="A423" s="53">
        <v>8113</v>
      </c>
      <c r="B423" s="85" t="s">
        <v>838</v>
      </c>
      <c r="C423" s="50" t="s">
        <v>839</v>
      </c>
      <c r="D423" s="242">
        <v>0</v>
      </c>
      <c r="E423" s="242">
        <v>0</v>
      </c>
      <c r="F423" s="52" t="str">
        <f t="shared" si="119"/>
        <v>-</v>
      </c>
    </row>
    <row r="424" spans="1:6" ht="12.75" customHeight="1">
      <c r="A424" s="53">
        <v>8114</v>
      </c>
      <c r="B424" s="85" t="s">
        <v>840</v>
      </c>
      <c r="C424" s="50" t="s">
        <v>841</v>
      </c>
      <c r="D424" s="242">
        <v>0</v>
      </c>
      <c r="E424" s="242">
        <v>0</v>
      </c>
      <c r="F424" s="52" t="str">
        <f t="shared" si="119"/>
        <v>-</v>
      </c>
    </row>
    <row r="425" spans="1:6" ht="12.75" customHeight="1">
      <c r="A425" s="53">
        <v>8115</v>
      </c>
      <c r="B425" s="85" t="s">
        <v>842</v>
      </c>
      <c r="C425" s="50" t="s">
        <v>843</v>
      </c>
      <c r="D425" s="242">
        <v>0</v>
      </c>
      <c r="E425" s="242">
        <v>0</v>
      </c>
      <c r="F425" s="52" t="str">
        <f t="shared" si="119"/>
        <v>-</v>
      </c>
    </row>
    <row r="426" spans="1:6" ht="12.75" customHeight="1">
      <c r="A426" s="53">
        <v>8116</v>
      </c>
      <c r="B426" s="85" t="s">
        <v>844</v>
      </c>
      <c r="C426" s="50" t="s">
        <v>845</v>
      </c>
      <c r="D426" s="242">
        <v>0</v>
      </c>
      <c r="E426" s="242">
        <v>0</v>
      </c>
      <c r="F426" s="52" t="str">
        <f t="shared" si="119"/>
        <v>-</v>
      </c>
    </row>
    <row r="427" spans="1:6" ht="24">
      <c r="A427" s="53">
        <v>812</v>
      </c>
      <c r="B427" s="85" t="s">
        <v>846</v>
      </c>
      <c r="C427" s="50" t="s">
        <v>847</v>
      </c>
      <c r="D427" s="51">
        <f t="shared" si="122" ref="D427:E427">SUM(D428:D429)</f>
        <v>0</v>
      </c>
      <c r="E427" s="51">
        <f t="shared" si="122"/>
        <v>0</v>
      </c>
      <c r="F427" s="52" t="str">
        <f t="shared" si="119"/>
        <v>-</v>
      </c>
    </row>
    <row r="428" spans="1:6" ht="24">
      <c r="A428" s="53">
        <v>8121</v>
      </c>
      <c r="B428" s="232" t="s">
        <v>848</v>
      </c>
      <c r="C428" s="50" t="s">
        <v>849</v>
      </c>
      <c r="D428" s="242">
        <v>0</v>
      </c>
      <c r="E428" s="242">
        <v>0</v>
      </c>
      <c r="F428" s="52" t="str">
        <f t="shared" si="119"/>
        <v>-</v>
      </c>
    </row>
    <row r="429" spans="1:6" ht="24">
      <c r="A429" s="53">
        <v>8122</v>
      </c>
      <c r="B429" s="232" t="s">
        <v>850</v>
      </c>
      <c r="C429" s="50" t="s">
        <v>851</v>
      </c>
      <c r="D429" s="242">
        <v>0</v>
      </c>
      <c r="E429" s="242">
        <v>0</v>
      </c>
      <c r="F429" s="52" t="str">
        <f t="shared" si="119"/>
        <v>-</v>
      </c>
    </row>
    <row r="430" spans="1:6" ht="24">
      <c r="A430" s="53">
        <v>813</v>
      </c>
      <c r="B430" s="85" t="s">
        <v>852</v>
      </c>
      <c r="C430" s="50" t="s">
        <v>853</v>
      </c>
      <c r="D430" s="51">
        <f t="shared" si="123" ref="D430:E430">SUM(D431:D433)</f>
        <v>0</v>
      </c>
      <c r="E430" s="51">
        <f t="shared" si="123"/>
        <v>0</v>
      </c>
      <c r="F430" s="52" t="str">
        <f t="shared" si="119"/>
        <v>-</v>
      </c>
    </row>
    <row r="431" spans="1:6" ht="12.75" customHeight="1">
      <c r="A431" s="53">
        <v>8132</v>
      </c>
      <c r="B431" s="85" t="s">
        <v>854</v>
      </c>
      <c r="C431" s="50" t="s">
        <v>855</v>
      </c>
      <c r="D431" s="242">
        <v>0</v>
      </c>
      <c r="E431" s="242">
        <v>0</v>
      </c>
      <c r="F431" s="52" t="str">
        <f t="shared" si="119"/>
        <v>-</v>
      </c>
    </row>
    <row r="432" spans="1:6" ht="12.75" customHeight="1">
      <c r="A432" s="53">
        <v>8133</v>
      </c>
      <c r="B432" s="85" t="s">
        <v>856</v>
      </c>
      <c r="C432" s="50" t="s">
        <v>857</v>
      </c>
      <c r="D432" s="242">
        <v>0</v>
      </c>
      <c r="E432" s="242">
        <v>0</v>
      </c>
      <c r="F432" s="52" t="str">
        <f t="shared" si="119"/>
        <v>-</v>
      </c>
    </row>
    <row r="433" spans="1:6" ht="12.75" customHeight="1">
      <c r="A433" s="53">
        <v>8134</v>
      </c>
      <c r="B433" s="85" t="s">
        <v>858</v>
      </c>
      <c r="C433" s="50" t="s">
        <v>859</v>
      </c>
      <c r="D433" s="242">
        <v>0</v>
      </c>
      <c r="E433" s="242">
        <v>0</v>
      </c>
      <c r="F433" s="52" t="str">
        <f t="shared" si="119"/>
        <v>-</v>
      </c>
    </row>
    <row r="434" spans="1:6" ht="24">
      <c r="A434" s="53">
        <v>814</v>
      </c>
      <c r="B434" s="232" t="s">
        <v>860</v>
      </c>
      <c r="C434" s="50" t="s">
        <v>861</v>
      </c>
      <c r="D434" s="242">
        <v>0</v>
      </c>
      <c r="E434" s="242">
        <v>0</v>
      </c>
      <c r="F434" s="52" t="str">
        <f t="shared" si="119"/>
        <v>-</v>
      </c>
    </row>
    <row r="435" spans="1:6" ht="24">
      <c r="A435" s="53">
        <v>815</v>
      </c>
      <c r="B435" s="85" t="s">
        <v>862</v>
      </c>
      <c r="C435" s="50" t="s">
        <v>863</v>
      </c>
      <c r="D435" s="51">
        <f t="shared" si="124" ref="D435:E435">SUM(D436:D441)</f>
        <v>0</v>
      </c>
      <c r="E435" s="51">
        <f t="shared" si="124"/>
        <v>0</v>
      </c>
      <c r="F435" s="52" t="str">
        <f t="shared" si="119"/>
        <v>-</v>
      </c>
    </row>
    <row r="436" spans="1:6" ht="12.75" customHeight="1">
      <c r="A436" s="53">
        <v>8153</v>
      </c>
      <c r="B436" s="85" t="s">
        <v>864</v>
      </c>
      <c r="C436" s="50" t="s">
        <v>865</v>
      </c>
      <c r="D436" s="242">
        <v>0</v>
      </c>
      <c r="E436" s="242">
        <v>0</v>
      </c>
      <c r="F436" s="52" t="str">
        <f t="shared" si="119"/>
        <v>-</v>
      </c>
    </row>
    <row r="437" spans="1:6" ht="24">
      <c r="A437" s="53">
        <v>8154</v>
      </c>
      <c r="B437" s="85" t="s">
        <v>866</v>
      </c>
      <c r="C437" s="50" t="s">
        <v>867</v>
      </c>
      <c r="D437" s="242">
        <v>0</v>
      </c>
      <c r="E437" s="242">
        <v>0</v>
      </c>
      <c r="F437" s="52" t="str">
        <f t="shared" si="119"/>
        <v>-</v>
      </c>
    </row>
    <row r="438" spans="1:6" ht="24">
      <c r="A438" s="53">
        <v>8155</v>
      </c>
      <c r="B438" s="85" t="s">
        <v>868</v>
      </c>
      <c r="C438" s="50" t="s">
        <v>869</v>
      </c>
      <c r="D438" s="242">
        <v>0</v>
      </c>
      <c r="E438" s="242">
        <v>0</v>
      </c>
      <c r="F438" s="52" t="str">
        <f t="shared" si="119"/>
        <v>-</v>
      </c>
    </row>
    <row r="439" spans="1:6" ht="12.75" customHeight="1">
      <c r="A439" s="53">
        <v>8156</v>
      </c>
      <c r="B439" s="85" t="s">
        <v>870</v>
      </c>
      <c r="C439" s="50" t="s">
        <v>871</v>
      </c>
      <c r="D439" s="242">
        <v>0</v>
      </c>
      <c r="E439" s="242">
        <v>0</v>
      </c>
      <c r="F439" s="52" t="str">
        <f t="shared" si="119"/>
        <v>-</v>
      </c>
    </row>
    <row r="440" spans="1:6" ht="12.75" customHeight="1">
      <c r="A440" s="53">
        <v>8157</v>
      </c>
      <c r="B440" s="85" t="s">
        <v>872</v>
      </c>
      <c r="C440" s="50" t="s">
        <v>873</v>
      </c>
      <c r="D440" s="242">
        <v>0</v>
      </c>
      <c r="E440" s="242">
        <v>0</v>
      </c>
      <c r="F440" s="52" t="str">
        <f t="shared" si="119"/>
        <v>-</v>
      </c>
    </row>
    <row r="441" spans="1:6" ht="12.75" customHeight="1">
      <c r="A441" s="53">
        <v>8158</v>
      </c>
      <c r="B441" s="85" t="s">
        <v>874</v>
      </c>
      <c r="C441" s="50" t="s">
        <v>875</v>
      </c>
      <c r="D441" s="242">
        <v>0</v>
      </c>
      <c r="E441" s="242">
        <v>0</v>
      </c>
      <c r="F441" s="52" t="str">
        <f t="shared" si="119"/>
        <v>-</v>
      </c>
    </row>
    <row r="442" spans="1:6" ht="24">
      <c r="A442" s="53">
        <v>816</v>
      </c>
      <c r="B442" s="85" t="s">
        <v>876</v>
      </c>
      <c r="C442" s="50" t="s">
        <v>877</v>
      </c>
      <c r="D442" s="51">
        <f t="shared" si="125" ref="D442:E442">SUM(D443:D446)</f>
        <v>0</v>
      </c>
      <c r="E442" s="51">
        <f t="shared" si="125"/>
        <v>0</v>
      </c>
      <c r="F442" s="52" t="str">
        <f t="shared" si="119"/>
        <v>-</v>
      </c>
    </row>
    <row r="443" spans="1:6" ht="12.75" customHeight="1">
      <c r="A443" s="53">
        <v>8163</v>
      </c>
      <c r="B443" s="85" t="s">
        <v>878</v>
      </c>
      <c r="C443" s="50" t="s">
        <v>879</v>
      </c>
      <c r="D443" s="242">
        <v>0</v>
      </c>
      <c r="E443" s="242">
        <v>0</v>
      </c>
      <c r="F443" s="52" t="str">
        <f t="shared" si="119"/>
        <v>-</v>
      </c>
    </row>
    <row r="444" spans="1:6" ht="12.75" customHeight="1">
      <c r="A444" s="53">
        <v>8164</v>
      </c>
      <c r="B444" s="85" t="s">
        <v>880</v>
      </c>
      <c r="C444" s="50" t="s">
        <v>881</v>
      </c>
      <c r="D444" s="242">
        <v>0</v>
      </c>
      <c r="E444" s="242">
        <v>0</v>
      </c>
      <c r="F444" s="52" t="str">
        <f t="shared" si="119"/>
        <v>-</v>
      </c>
    </row>
    <row r="445" spans="1:6" ht="12.75" customHeight="1">
      <c r="A445" s="53">
        <v>8165</v>
      </c>
      <c r="B445" s="85" t="s">
        <v>882</v>
      </c>
      <c r="C445" s="50" t="s">
        <v>883</v>
      </c>
      <c r="D445" s="242">
        <v>0</v>
      </c>
      <c r="E445" s="242">
        <v>0</v>
      </c>
      <c r="F445" s="52" t="str">
        <f t="shared" si="119"/>
        <v>-</v>
      </c>
    </row>
    <row r="446" spans="1:6" ht="12.75" customHeight="1">
      <c r="A446" s="53">
        <v>8166</v>
      </c>
      <c r="B446" s="85" t="s">
        <v>884</v>
      </c>
      <c r="C446" s="50" t="s">
        <v>885</v>
      </c>
      <c r="D446" s="242">
        <v>0</v>
      </c>
      <c r="E446" s="242">
        <v>0</v>
      </c>
      <c r="F446" s="52" t="str">
        <f t="shared" si="119"/>
        <v>-</v>
      </c>
    </row>
    <row r="447" spans="1:6" ht="12.75" customHeight="1">
      <c r="A447" s="53">
        <v>817</v>
      </c>
      <c r="B447" s="85" t="s">
        <v>886</v>
      </c>
      <c r="C447" s="50" t="s">
        <v>887</v>
      </c>
      <c r="D447" s="51">
        <f t="shared" si="126" ref="D447:E447">SUM(D448:D454)</f>
        <v>0</v>
      </c>
      <c r="E447" s="51">
        <f t="shared" si="126"/>
        <v>0</v>
      </c>
      <c r="F447" s="52" t="str">
        <f t="shared" si="119"/>
        <v>-</v>
      </c>
    </row>
    <row r="448" spans="1:6" ht="12.75" customHeight="1">
      <c r="A448" s="53">
        <v>8171</v>
      </c>
      <c r="B448" s="85" t="s">
        <v>888</v>
      </c>
      <c r="C448" s="50" t="s">
        <v>889</v>
      </c>
      <c r="D448" s="242">
        <v>0</v>
      </c>
      <c r="E448" s="242">
        <v>0</v>
      </c>
      <c r="F448" s="52" t="str">
        <f t="shared" si="119"/>
        <v>-</v>
      </c>
    </row>
    <row r="449" spans="1:6" ht="12.75" customHeight="1">
      <c r="A449" s="53">
        <v>8172</v>
      </c>
      <c r="B449" s="85" t="s">
        <v>890</v>
      </c>
      <c r="C449" s="50" t="s">
        <v>891</v>
      </c>
      <c r="D449" s="242">
        <v>0</v>
      </c>
      <c r="E449" s="242">
        <v>0</v>
      </c>
      <c r="F449" s="52" t="str">
        <f t="shared" si="119"/>
        <v>-</v>
      </c>
    </row>
    <row r="450" spans="1:6" ht="12.75" customHeight="1">
      <c r="A450" s="53">
        <v>8173</v>
      </c>
      <c r="B450" s="85" t="s">
        <v>892</v>
      </c>
      <c r="C450" s="50" t="s">
        <v>893</v>
      </c>
      <c r="D450" s="242">
        <v>0</v>
      </c>
      <c r="E450" s="242">
        <v>0</v>
      </c>
      <c r="F450" s="52" t="str">
        <f t="shared" si="119"/>
        <v>-</v>
      </c>
    </row>
    <row r="451" spans="1:6" ht="12.75" customHeight="1">
      <c r="A451" s="53">
        <v>8174</v>
      </c>
      <c r="B451" s="85" t="s">
        <v>894</v>
      </c>
      <c r="C451" s="50" t="s">
        <v>895</v>
      </c>
      <c r="D451" s="242">
        <v>0</v>
      </c>
      <c r="E451" s="242">
        <v>0</v>
      </c>
      <c r="F451" s="52" t="str">
        <f t="shared" si="119"/>
        <v>-</v>
      </c>
    </row>
    <row r="452" spans="1:6" ht="12.75" customHeight="1">
      <c r="A452" s="53">
        <v>8175</v>
      </c>
      <c r="B452" s="85" t="s">
        <v>896</v>
      </c>
      <c r="C452" s="50" t="s">
        <v>897</v>
      </c>
      <c r="D452" s="242">
        <v>0</v>
      </c>
      <c r="E452" s="242">
        <v>0</v>
      </c>
      <c r="F452" s="52" t="str">
        <f t="shared" si="119"/>
        <v>-</v>
      </c>
    </row>
    <row r="453" spans="1:6" ht="24">
      <c r="A453" s="53">
        <v>8176</v>
      </c>
      <c r="B453" s="85" t="s">
        <v>898</v>
      </c>
      <c r="C453" s="50" t="s">
        <v>899</v>
      </c>
      <c r="D453" s="242">
        <v>0</v>
      </c>
      <c r="E453" s="242">
        <v>0</v>
      </c>
      <c r="F453" s="52" t="str">
        <f t="shared" si="119"/>
        <v>-</v>
      </c>
    </row>
    <row r="454" spans="1:6" ht="24">
      <c r="A454" s="53">
        <v>8177</v>
      </c>
      <c r="B454" s="232" t="s">
        <v>900</v>
      </c>
      <c r="C454" s="50" t="s">
        <v>901</v>
      </c>
      <c r="D454" s="242">
        <v>0</v>
      </c>
      <c r="E454" s="242">
        <v>0</v>
      </c>
      <c r="F454" s="52" t="str">
        <f t="shared" si="119"/>
        <v>-</v>
      </c>
    </row>
    <row r="455" spans="1:6" ht="12.75" customHeight="1">
      <c r="A455" s="53" t="s">
        <v>902</v>
      </c>
      <c r="B455" s="232" t="s">
        <v>903</v>
      </c>
      <c r="C455" s="50" t="s">
        <v>902</v>
      </c>
      <c r="D455" s="51">
        <f t="shared" si="127" ref="D455:E455">SUM(D456:D458)</f>
        <v>0</v>
      </c>
      <c r="E455" s="51">
        <f t="shared" si="127"/>
        <v>0</v>
      </c>
      <c r="F455" s="52" t="str">
        <f t="shared" si="119"/>
        <v>-</v>
      </c>
    </row>
    <row r="456" spans="1:6" ht="24">
      <c r="A456" s="53" t="s">
        <v>904</v>
      </c>
      <c r="B456" s="232" t="s">
        <v>905</v>
      </c>
      <c r="C456" s="50" t="s">
        <v>904</v>
      </c>
      <c r="D456" s="242">
        <v>0</v>
      </c>
      <c r="E456" s="242">
        <v>0</v>
      </c>
      <c r="F456" s="52" t="str">
        <f t="shared" si="119"/>
        <v>-</v>
      </c>
    </row>
    <row r="457" spans="1:6" ht="24">
      <c r="A457" s="53" t="s">
        <v>906</v>
      </c>
      <c r="B457" s="232" t="s">
        <v>907</v>
      </c>
      <c r="C457" s="50" t="s">
        <v>906</v>
      </c>
      <c r="D457" s="242">
        <v>0</v>
      </c>
      <c r="E457" s="242">
        <v>0</v>
      </c>
      <c r="F457" s="52" t="str">
        <f t="shared" si="119"/>
        <v>-</v>
      </c>
    </row>
    <row r="458" spans="1:6" ht="12.75" customHeight="1">
      <c r="A458" s="53" t="s">
        <v>908</v>
      </c>
      <c r="B458" s="232" t="s">
        <v>909</v>
      </c>
      <c r="C458" s="50" t="s">
        <v>908</v>
      </c>
      <c r="D458" s="242">
        <v>0</v>
      </c>
      <c r="E458" s="242">
        <v>0</v>
      </c>
      <c r="F458" s="52" t="str">
        <f t="shared" si="119"/>
        <v>-</v>
      </c>
    </row>
    <row r="459" spans="1:6" ht="12.75" customHeight="1">
      <c r="A459" s="53">
        <v>82</v>
      </c>
      <c r="B459" s="85" t="s">
        <v>910</v>
      </c>
      <c r="C459" s="50" t="s">
        <v>911</v>
      </c>
      <c r="D459" s="51">
        <f t="shared" si="128" ref="D459:E459">D460+D463+D466+D469</f>
        <v>0</v>
      </c>
      <c r="E459" s="51">
        <f t="shared" si="128"/>
        <v>0</v>
      </c>
      <c r="F459" s="52" t="str">
        <f t="shared" si="119"/>
        <v>-</v>
      </c>
    </row>
    <row r="460" spans="1:6" ht="12.75" customHeight="1">
      <c r="A460" s="53">
        <v>821</v>
      </c>
      <c r="B460" s="85" t="s">
        <v>912</v>
      </c>
      <c r="C460" s="50" t="s">
        <v>913</v>
      </c>
      <c r="D460" s="51">
        <f t="shared" si="129" ref="D460:E460">SUM(D461:D462)</f>
        <v>0</v>
      </c>
      <c r="E460" s="51">
        <f t="shared" si="129"/>
        <v>0</v>
      </c>
      <c r="F460" s="52" t="str">
        <f t="shared" si="119"/>
        <v>-</v>
      </c>
    </row>
    <row r="461" spans="1:6" ht="12.75" customHeight="1">
      <c r="A461" s="53">
        <v>8211</v>
      </c>
      <c r="B461" s="85" t="s">
        <v>914</v>
      </c>
      <c r="C461" s="50" t="s">
        <v>915</v>
      </c>
      <c r="D461" s="242">
        <v>0</v>
      </c>
      <c r="E461" s="242">
        <v>0</v>
      </c>
      <c r="F461" s="52" t="str">
        <f t="shared" si="119"/>
        <v>-</v>
      </c>
    </row>
    <row r="462" spans="1:6" ht="12.75" customHeight="1">
      <c r="A462" s="53">
        <v>8212</v>
      </c>
      <c r="B462" s="85" t="s">
        <v>916</v>
      </c>
      <c r="C462" s="50" t="s">
        <v>917</v>
      </c>
      <c r="D462" s="242">
        <v>0</v>
      </c>
      <c r="E462" s="242">
        <v>0</v>
      </c>
      <c r="F462" s="52" t="str">
        <f t="shared" si="119"/>
        <v>-</v>
      </c>
    </row>
    <row r="463" spans="1:6" ht="12.75" customHeight="1">
      <c r="A463" s="53">
        <v>822</v>
      </c>
      <c r="B463" s="85" t="s">
        <v>918</v>
      </c>
      <c r="C463" s="50" t="s">
        <v>919</v>
      </c>
      <c r="D463" s="51">
        <f t="shared" si="130" ref="D463:E463">SUM(D464:D465)</f>
        <v>0</v>
      </c>
      <c r="E463" s="51">
        <f t="shared" si="130"/>
        <v>0</v>
      </c>
      <c r="F463" s="52" t="str">
        <f t="shared" si="119"/>
        <v>-</v>
      </c>
    </row>
    <row r="464" spans="1:6" ht="12.75" customHeight="1">
      <c r="A464" s="53">
        <v>8221</v>
      </c>
      <c r="B464" s="85" t="s">
        <v>920</v>
      </c>
      <c r="C464" s="50" t="s">
        <v>921</v>
      </c>
      <c r="D464" s="242">
        <v>0</v>
      </c>
      <c r="E464" s="242">
        <v>0</v>
      </c>
      <c r="F464" s="52" t="str">
        <f t="shared" si="119"/>
        <v>-</v>
      </c>
    </row>
    <row r="465" spans="1:6" ht="12.75" customHeight="1">
      <c r="A465" s="53">
        <v>8222</v>
      </c>
      <c r="B465" s="85" t="s">
        <v>922</v>
      </c>
      <c r="C465" s="50" t="s">
        <v>923</v>
      </c>
      <c r="D465" s="242">
        <v>0</v>
      </c>
      <c r="E465" s="242">
        <v>0</v>
      </c>
      <c r="F465" s="52" t="str">
        <f t="shared" si="119"/>
        <v>-</v>
      </c>
    </row>
    <row r="466" spans="1:6" ht="12.75" customHeight="1">
      <c r="A466" s="53">
        <v>823</v>
      </c>
      <c r="B466" s="85" t="s">
        <v>924</v>
      </c>
      <c r="C466" s="50" t="s">
        <v>925</v>
      </c>
      <c r="D466" s="51">
        <f t="shared" si="131" ref="D466:E466">SUM(D467:D468)</f>
        <v>0</v>
      </c>
      <c r="E466" s="51">
        <f t="shared" si="131"/>
        <v>0</v>
      </c>
      <c r="F466" s="52" t="str">
        <f t="shared" si="119"/>
        <v>-</v>
      </c>
    </row>
    <row r="467" spans="1:6" ht="12.75" customHeight="1">
      <c r="A467" s="53">
        <v>8231</v>
      </c>
      <c r="B467" s="85" t="s">
        <v>926</v>
      </c>
      <c r="C467" s="50" t="s">
        <v>927</v>
      </c>
      <c r="D467" s="242">
        <v>0</v>
      </c>
      <c r="E467" s="242">
        <v>0</v>
      </c>
      <c r="F467" s="52" t="str">
        <f t="shared" si="119"/>
        <v>-</v>
      </c>
    </row>
    <row r="468" spans="1:6" ht="12.75" customHeight="1">
      <c r="A468" s="53">
        <v>8232</v>
      </c>
      <c r="B468" s="85" t="s">
        <v>928</v>
      </c>
      <c r="C468" s="50" t="s">
        <v>929</v>
      </c>
      <c r="D468" s="242">
        <v>0</v>
      </c>
      <c r="E468" s="242">
        <v>0</v>
      </c>
      <c r="F468" s="52" t="str">
        <f t="shared" si="119"/>
        <v>-</v>
      </c>
    </row>
    <row r="469" spans="1:6" ht="12.75" customHeight="1">
      <c r="A469" s="53">
        <v>824</v>
      </c>
      <c r="B469" s="85" t="s">
        <v>930</v>
      </c>
      <c r="C469" s="50" t="s">
        <v>931</v>
      </c>
      <c r="D469" s="51">
        <f t="shared" si="132" ref="D469:E469">SUM(D470:D471)</f>
        <v>0</v>
      </c>
      <c r="E469" s="51">
        <f t="shared" si="132"/>
        <v>0</v>
      </c>
      <c r="F469" s="52" t="str">
        <f t="shared" si="119"/>
        <v>-</v>
      </c>
    </row>
    <row r="470" spans="1:6" ht="12.75" customHeight="1">
      <c r="A470" s="53">
        <v>8241</v>
      </c>
      <c r="B470" s="85" t="s">
        <v>932</v>
      </c>
      <c r="C470" s="50" t="s">
        <v>933</v>
      </c>
      <c r="D470" s="242">
        <v>0</v>
      </c>
      <c r="E470" s="242">
        <v>0</v>
      </c>
      <c r="F470" s="52" t="str">
        <f t="shared" si="119"/>
        <v>-</v>
      </c>
    </row>
    <row r="471" spans="1:6" ht="12.75" customHeight="1">
      <c r="A471" s="53">
        <v>8242</v>
      </c>
      <c r="B471" s="85" t="s">
        <v>934</v>
      </c>
      <c r="C471" s="50" t="s">
        <v>935</v>
      </c>
      <c r="D471" s="242">
        <v>0</v>
      </c>
      <c r="E471" s="242">
        <v>0</v>
      </c>
      <c r="F471" s="52" t="str">
        <f t="shared" si="119"/>
        <v>-</v>
      </c>
    </row>
    <row r="472" spans="1:6" ht="12.75" customHeight="1">
      <c r="A472" s="53">
        <v>83</v>
      </c>
      <c r="B472" s="85" t="s">
        <v>936</v>
      </c>
      <c r="C472" s="50" t="s">
        <v>937</v>
      </c>
      <c r="D472" s="51">
        <f t="shared" si="133" ref="D472:E472">D473+D477+D478+D481</f>
        <v>0</v>
      </c>
      <c r="E472" s="51">
        <f t="shared" si="133"/>
        <v>0</v>
      </c>
      <c r="F472" s="52" t="str">
        <f t="shared" si="119"/>
        <v>-</v>
      </c>
    </row>
    <row r="473" spans="1:6" ht="24">
      <c r="A473" s="53">
        <v>831</v>
      </c>
      <c r="B473" s="85" t="s">
        <v>938</v>
      </c>
      <c r="C473" s="50" t="s">
        <v>939</v>
      </c>
      <c r="D473" s="51">
        <f t="shared" si="134" ref="D473:E473">SUM(D474:D476)</f>
        <v>0</v>
      </c>
      <c r="E473" s="51">
        <f t="shared" si="134"/>
        <v>0</v>
      </c>
      <c r="F473" s="52" t="str">
        <f t="shared" si="119"/>
        <v>-</v>
      </c>
    </row>
    <row r="474" spans="1:6" ht="12.75" customHeight="1">
      <c r="A474" s="53">
        <v>8312</v>
      </c>
      <c r="B474" s="85" t="s">
        <v>940</v>
      </c>
      <c r="C474" s="50" t="s">
        <v>941</v>
      </c>
      <c r="D474" s="242">
        <v>0</v>
      </c>
      <c r="E474" s="242">
        <v>0</v>
      </c>
      <c r="F474" s="52" t="str">
        <f t="shared" si="119"/>
        <v>-</v>
      </c>
    </row>
    <row r="475" spans="1:6" ht="12.75" customHeight="1">
      <c r="A475" s="53">
        <v>8313</v>
      </c>
      <c r="B475" s="85" t="s">
        <v>942</v>
      </c>
      <c r="C475" s="50" t="s">
        <v>943</v>
      </c>
      <c r="D475" s="242">
        <v>0</v>
      </c>
      <c r="E475" s="242">
        <v>0</v>
      </c>
      <c r="F475" s="52" t="str">
        <f t="shared" si="119"/>
        <v>-</v>
      </c>
    </row>
    <row r="476" spans="1:6" ht="12.75" customHeight="1">
      <c r="A476" s="53">
        <v>8314</v>
      </c>
      <c r="B476" s="85" t="s">
        <v>944</v>
      </c>
      <c r="C476" s="50" t="s">
        <v>945</v>
      </c>
      <c r="D476" s="242">
        <v>0</v>
      </c>
      <c r="E476" s="242">
        <v>0</v>
      </c>
      <c r="F476" s="52" t="str">
        <f t="shared" si="119"/>
        <v>-</v>
      </c>
    </row>
    <row r="477" spans="1:6" ht="24">
      <c r="A477" s="53">
        <v>832</v>
      </c>
      <c r="B477" s="232" t="s">
        <v>946</v>
      </c>
      <c r="C477" s="50" t="s">
        <v>947</v>
      </c>
      <c r="D477" s="242">
        <v>0</v>
      </c>
      <c r="E477" s="242">
        <v>0</v>
      </c>
      <c r="F477" s="52" t="str">
        <f t="shared" si="119"/>
        <v>-</v>
      </c>
    </row>
    <row r="478" spans="1:6" ht="24">
      <c r="A478" s="53">
        <v>833</v>
      </c>
      <c r="B478" s="85" t="s">
        <v>948</v>
      </c>
      <c r="C478" s="50" t="s">
        <v>949</v>
      </c>
      <c r="D478" s="51">
        <f t="shared" si="135" ref="D478:E478">SUM(D479:D480)</f>
        <v>0</v>
      </c>
      <c r="E478" s="51">
        <f t="shared" si="135"/>
        <v>0</v>
      </c>
      <c r="F478" s="52" t="str">
        <f t="shared" si="119"/>
        <v>-</v>
      </c>
    </row>
    <row r="479" spans="1:6" ht="24">
      <c r="A479" s="53">
        <v>8331</v>
      </c>
      <c r="B479" s="232" t="s">
        <v>950</v>
      </c>
      <c r="C479" s="50" t="s">
        <v>951</v>
      </c>
      <c r="D479" s="242">
        <v>0</v>
      </c>
      <c r="E479" s="242">
        <v>0</v>
      </c>
      <c r="F479" s="52" t="str">
        <f t="shared" si="119"/>
        <v>-</v>
      </c>
    </row>
    <row r="480" spans="1:6" ht="12.75" customHeight="1">
      <c r="A480" s="53">
        <v>8332</v>
      </c>
      <c r="B480" s="85" t="s">
        <v>952</v>
      </c>
      <c r="C480" s="50" t="s">
        <v>953</v>
      </c>
      <c r="D480" s="242">
        <v>0</v>
      </c>
      <c r="E480" s="242">
        <v>0</v>
      </c>
      <c r="F480" s="52" t="str">
        <f t="shared" si="119"/>
        <v>-</v>
      </c>
    </row>
    <row r="481" spans="1:6" ht="24">
      <c r="A481" s="53">
        <v>834</v>
      </c>
      <c r="B481" s="85" t="s">
        <v>954</v>
      </c>
      <c r="C481" s="50" t="s">
        <v>955</v>
      </c>
      <c r="D481" s="51">
        <f t="shared" si="136" ref="D481:E481">SUM(D482:D483)</f>
        <v>0</v>
      </c>
      <c r="E481" s="51">
        <f t="shared" si="136"/>
        <v>0</v>
      </c>
      <c r="F481" s="52" t="str">
        <f t="shared" si="119"/>
        <v>-</v>
      </c>
    </row>
    <row r="482" spans="1:6" ht="12.75" customHeight="1">
      <c r="A482" s="53">
        <v>8341</v>
      </c>
      <c r="B482" s="85" t="s">
        <v>956</v>
      </c>
      <c r="C482" s="50" t="s">
        <v>957</v>
      </c>
      <c r="D482" s="242">
        <v>0</v>
      </c>
      <c r="E482" s="242">
        <v>0</v>
      </c>
      <c r="F482" s="52" t="str">
        <f t="shared" si="119"/>
        <v>-</v>
      </c>
    </row>
    <row r="483" spans="1:6" ht="12.75" customHeight="1">
      <c r="A483" s="53">
        <v>8342</v>
      </c>
      <c r="B483" s="85" t="s">
        <v>958</v>
      </c>
      <c r="C483" s="50" t="s">
        <v>959</v>
      </c>
      <c r="D483" s="242">
        <v>0</v>
      </c>
      <c r="E483" s="242">
        <v>0</v>
      </c>
      <c r="F483" s="52" t="str">
        <f t="shared" si="119"/>
        <v>-</v>
      </c>
    </row>
    <row r="484" spans="1:6" ht="12.75" customHeight="1">
      <c r="A484" s="53">
        <v>84</v>
      </c>
      <c r="B484" s="85" t="s">
        <v>960</v>
      </c>
      <c r="C484" s="50" t="s">
        <v>961</v>
      </c>
      <c r="D484" s="51">
        <f t="shared" si="137" ref="D484:E484">D485+D490+D494+D495+D502+D507</f>
        <v>0</v>
      </c>
      <c r="E484" s="51">
        <f t="shared" si="137"/>
        <v>2600000</v>
      </c>
      <c r="F484" s="52" t="str">
        <f t="shared" si="119"/>
        <v>-</v>
      </c>
    </row>
    <row r="485" spans="1:6" ht="24">
      <c r="A485" s="53">
        <v>841</v>
      </c>
      <c r="B485" s="85" t="s">
        <v>962</v>
      </c>
      <c r="C485" s="50" t="s">
        <v>963</v>
      </c>
      <c r="D485" s="51">
        <f t="shared" si="138" ref="D485:E485">SUM(D486:D489)</f>
        <v>0</v>
      </c>
      <c r="E485" s="51">
        <f t="shared" si="138"/>
        <v>0</v>
      </c>
      <c r="F485" s="52" t="str">
        <f t="shared" si="119"/>
        <v>-</v>
      </c>
    </row>
    <row r="486" spans="1:6" ht="12.75" customHeight="1">
      <c r="A486" s="53">
        <v>8413</v>
      </c>
      <c r="B486" s="85" t="s">
        <v>964</v>
      </c>
      <c r="C486" s="50" t="s">
        <v>965</v>
      </c>
      <c r="D486" s="242">
        <v>0</v>
      </c>
      <c r="E486" s="242">
        <v>0</v>
      </c>
      <c r="F486" s="52" t="str">
        <f t="shared" si="119"/>
        <v>-</v>
      </c>
    </row>
    <row r="487" spans="1:6" ht="12.75" customHeight="1">
      <c r="A487" s="53">
        <v>8414</v>
      </c>
      <c r="B487" s="85" t="s">
        <v>966</v>
      </c>
      <c r="C487" s="50" t="s">
        <v>967</v>
      </c>
      <c r="D487" s="242">
        <v>0</v>
      </c>
      <c r="E487" s="242">
        <v>0</v>
      </c>
      <c r="F487" s="52" t="str">
        <f t="shared" si="119"/>
        <v>-</v>
      </c>
    </row>
    <row r="488" spans="1:6" ht="12.75" customHeight="1">
      <c r="A488" s="53">
        <v>8415</v>
      </c>
      <c r="B488" s="85" t="s">
        <v>968</v>
      </c>
      <c r="C488" s="50" t="s">
        <v>969</v>
      </c>
      <c r="D488" s="242">
        <v>0</v>
      </c>
      <c r="E488" s="242">
        <v>0</v>
      </c>
      <c r="F488" s="52" t="str">
        <f t="shared" si="119"/>
        <v>-</v>
      </c>
    </row>
    <row r="489" spans="1:6" ht="12.75" customHeight="1">
      <c r="A489" s="53">
        <v>8416</v>
      </c>
      <c r="B489" s="85" t="s">
        <v>970</v>
      </c>
      <c r="C489" s="50" t="s">
        <v>971</v>
      </c>
      <c r="D489" s="242">
        <v>0</v>
      </c>
      <c r="E489" s="242">
        <v>0</v>
      </c>
      <c r="F489" s="52" t="str">
        <f t="shared" si="119"/>
        <v>-</v>
      </c>
    </row>
    <row r="490" spans="1:6" ht="24">
      <c r="A490" s="53">
        <v>842</v>
      </c>
      <c r="B490" s="85" t="s">
        <v>972</v>
      </c>
      <c r="C490" s="50" t="s">
        <v>973</v>
      </c>
      <c r="D490" s="51">
        <f t="shared" si="139" ref="D490:E490">SUM(D491:D493)</f>
        <v>0</v>
      </c>
      <c r="E490" s="51">
        <f t="shared" si="139"/>
        <v>0</v>
      </c>
      <c r="F490" s="52" t="str">
        <f t="shared" si="119"/>
        <v>-</v>
      </c>
    </row>
    <row r="491" spans="1:6" ht="12.75" customHeight="1">
      <c r="A491" s="53">
        <v>8422</v>
      </c>
      <c r="B491" s="85" t="s">
        <v>974</v>
      </c>
      <c r="C491" s="50" t="s">
        <v>975</v>
      </c>
      <c r="D491" s="242">
        <v>0</v>
      </c>
      <c r="E491" s="242">
        <v>0</v>
      </c>
      <c r="F491" s="52" t="str">
        <f t="shared" si="119"/>
        <v>-</v>
      </c>
    </row>
    <row r="492" spans="1:6" ht="12.75" customHeight="1">
      <c r="A492" s="53">
        <v>8423</v>
      </c>
      <c r="B492" s="85" t="s">
        <v>976</v>
      </c>
      <c r="C492" s="50" t="s">
        <v>977</v>
      </c>
      <c r="D492" s="242">
        <v>0</v>
      </c>
      <c r="E492" s="242">
        <v>0</v>
      </c>
      <c r="F492" s="52" t="str">
        <f t="shared" si="119"/>
        <v>-</v>
      </c>
    </row>
    <row r="493" spans="1:6" ht="12.75" customHeight="1">
      <c r="A493" s="53">
        <v>8424</v>
      </c>
      <c r="B493" s="85" t="s">
        <v>978</v>
      </c>
      <c r="C493" s="50" t="s">
        <v>979</v>
      </c>
      <c r="D493" s="242">
        <v>0</v>
      </c>
      <c r="E493" s="242">
        <v>0</v>
      </c>
      <c r="F493" s="52" t="str">
        <f t="shared" si="119"/>
        <v>-</v>
      </c>
    </row>
    <row r="494" spans="1:6" ht="12.75" customHeight="1">
      <c r="A494" s="53">
        <v>843</v>
      </c>
      <c r="B494" s="85" t="s">
        <v>980</v>
      </c>
      <c r="C494" s="50" t="s">
        <v>981</v>
      </c>
      <c r="D494" s="242"/>
      <c r="E494" s="242">
        <v>2600000</v>
      </c>
      <c r="F494" s="52" t="str">
        <f t="shared" si="119"/>
        <v>-</v>
      </c>
    </row>
    <row r="495" spans="1:6" ht="24">
      <c r="A495" s="53">
        <v>844</v>
      </c>
      <c r="B495" s="85" t="s">
        <v>982</v>
      </c>
      <c r="C495" s="50" t="s">
        <v>983</v>
      </c>
      <c r="D495" s="51">
        <f t="shared" si="140" ref="D495:E495">SUM(D496:D501)</f>
        <v>0</v>
      </c>
      <c r="E495" s="51">
        <f t="shared" si="140"/>
        <v>0</v>
      </c>
      <c r="F495" s="52" t="str">
        <f t="shared" si="119"/>
        <v>-</v>
      </c>
    </row>
    <row r="496" spans="1:6" ht="12.75" customHeight="1">
      <c r="A496" s="53">
        <v>8443</v>
      </c>
      <c r="B496" s="85" t="s">
        <v>984</v>
      </c>
      <c r="C496" s="50" t="s">
        <v>985</v>
      </c>
      <c r="D496" s="242">
        <v>0</v>
      </c>
      <c r="E496" s="242">
        <v>0</v>
      </c>
      <c r="F496" s="52" t="str">
        <f t="shared" si="119"/>
        <v>-</v>
      </c>
    </row>
    <row r="497" spans="1:6" ht="12.75" customHeight="1">
      <c r="A497" s="53">
        <v>8444</v>
      </c>
      <c r="B497" s="85" t="s">
        <v>986</v>
      </c>
      <c r="C497" s="50" t="s">
        <v>987</v>
      </c>
      <c r="D497" s="242">
        <v>0</v>
      </c>
      <c r="E497" s="242">
        <v>0</v>
      </c>
      <c r="F497" s="52" t="str">
        <f t="shared" si="119"/>
        <v>-</v>
      </c>
    </row>
    <row r="498" spans="1:6" ht="24">
      <c r="A498" s="53">
        <v>8445</v>
      </c>
      <c r="B498" s="85" t="s">
        <v>988</v>
      </c>
      <c r="C498" s="50" t="s">
        <v>989</v>
      </c>
      <c r="D498" s="242">
        <v>0</v>
      </c>
      <c r="E498" s="242">
        <v>0</v>
      </c>
      <c r="F498" s="52" t="str">
        <f t="shared" si="119"/>
        <v>-</v>
      </c>
    </row>
    <row r="499" spans="1:6" ht="12.75" customHeight="1">
      <c r="A499" s="53">
        <v>8446</v>
      </c>
      <c r="B499" s="85" t="s">
        <v>990</v>
      </c>
      <c r="C499" s="50" t="s">
        <v>991</v>
      </c>
      <c r="D499" s="242">
        <v>0</v>
      </c>
      <c r="E499" s="242">
        <v>0</v>
      </c>
      <c r="F499" s="52" t="str">
        <f t="shared" si="119"/>
        <v>-</v>
      </c>
    </row>
    <row r="500" spans="1:6" ht="12.75" customHeight="1">
      <c r="A500" s="53">
        <v>8447</v>
      </c>
      <c r="B500" s="85" t="s">
        <v>992</v>
      </c>
      <c r="C500" s="50" t="s">
        <v>993</v>
      </c>
      <c r="D500" s="242">
        <v>0</v>
      </c>
      <c r="E500" s="242">
        <v>0</v>
      </c>
      <c r="F500" s="52" t="str">
        <f t="shared" si="119"/>
        <v>-</v>
      </c>
    </row>
    <row r="501" spans="1:6" ht="12.75" customHeight="1">
      <c r="A501" s="53">
        <v>8448</v>
      </c>
      <c r="B501" s="85" t="s">
        <v>994</v>
      </c>
      <c r="C501" s="50" t="s">
        <v>995</v>
      </c>
      <c r="D501" s="242">
        <v>0</v>
      </c>
      <c r="E501" s="242">
        <v>0</v>
      </c>
      <c r="F501" s="52" t="str">
        <f t="shared" si="119"/>
        <v>-</v>
      </c>
    </row>
    <row r="502" spans="1:6" ht="24">
      <c r="A502" s="53">
        <v>845</v>
      </c>
      <c r="B502" s="232" t="s">
        <v>996</v>
      </c>
      <c r="C502" s="50" t="s">
        <v>997</v>
      </c>
      <c r="D502" s="51">
        <f t="shared" si="141" ref="D502:E502">SUM(D503:D506)</f>
        <v>0</v>
      </c>
      <c r="E502" s="51">
        <f t="shared" si="141"/>
        <v>0</v>
      </c>
      <c r="F502" s="52" t="str">
        <f t="shared" si="119"/>
        <v>-</v>
      </c>
    </row>
    <row r="503" spans="1:6" ht="12.75" customHeight="1">
      <c r="A503" s="53">
        <v>8453</v>
      </c>
      <c r="B503" s="85" t="s">
        <v>998</v>
      </c>
      <c r="C503" s="50" t="s">
        <v>999</v>
      </c>
      <c r="D503" s="242">
        <v>0</v>
      </c>
      <c r="E503" s="242">
        <v>0</v>
      </c>
      <c r="F503" s="52" t="str">
        <f t="shared" si="119"/>
        <v>-</v>
      </c>
    </row>
    <row r="504" spans="1:6" ht="12.75" customHeight="1">
      <c r="A504" s="53">
        <v>8454</v>
      </c>
      <c r="B504" s="85" t="s">
        <v>1000</v>
      </c>
      <c r="C504" s="50" t="s">
        <v>1001</v>
      </c>
      <c r="D504" s="242">
        <v>0</v>
      </c>
      <c r="E504" s="242">
        <v>0</v>
      </c>
      <c r="F504" s="52" t="str">
        <f t="shared" si="119"/>
        <v>-</v>
      </c>
    </row>
    <row r="505" spans="1:6" ht="12.75" customHeight="1">
      <c r="A505" s="53">
        <v>8455</v>
      </c>
      <c r="B505" s="85" t="s">
        <v>1002</v>
      </c>
      <c r="C505" s="50" t="s">
        <v>1003</v>
      </c>
      <c r="D505" s="242">
        <v>0</v>
      </c>
      <c r="E505" s="242">
        <v>0</v>
      </c>
      <c r="F505" s="52" t="str">
        <f t="shared" si="119"/>
        <v>-</v>
      </c>
    </row>
    <row r="506" spans="1:6" ht="12.75" customHeight="1">
      <c r="A506" s="53">
        <v>8456</v>
      </c>
      <c r="B506" s="85" t="s">
        <v>1004</v>
      </c>
      <c r="C506" s="50" t="s">
        <v>1005</v>
      </c>
      <c r="D506" s="242">
        <v>0</v>
      </c>
      <c r="E506" s="242">
        <v>0</v>
      </c>
      <c r="F506" s="52" t="str">
        <f t="shared" si="119"/>
        <v>-</v>
      </c>
    </row>
    <row r="507" spans="1:6" ht="12.75" customHeight="1">
      <c r="A507" s="53">
        <v>847</v>
      </c>
      <c r="B507" s="85" t="s">
        <v>1006</v>
      </c>
      <c r="C507" s="50" t="s">
        <v>1007</v>
      </c>
      <c r="D507" s="51">
        <f t="shared" si="142" ref="D507:E507">SUM(D508:D514)</f>
        <v>0</v>
      </c>
      <c r="E507" s="51">
        <f t="shared" si="142"/>
        <v>0</v>
      </c>
      <c r="F507" s="52" t="str">
        <f t="shared" si="119"/>
        <v>-</v>
      </c>
    </row>
    <row r="508" spans="1:6" ht="12.75" customHeight="1">
      <c r="A508" s="53">
        <v>8471</v>
      </c>
      <c r="B508" s="85" t="s">
        <v>1008</v>
      </c>
      <c r="C508" s="50" t="s">
        <v>1009</v>
      </c>
      <c r="D508" s="242">
        <v>0</v>
      </c>
      <c r="E508" s="242">
        <v>0</v>
      </c>
      <c r="F508" s="52" t="str">
        <f t="shared" si="119"/>
        <v>-</v>
      </c>
    </row>
    <row r="509" spans="1:6" ht="12.75" customHeight="1">
      <c r="A509" s="53">
        <v>8472</v>
      </c>
      <c r="B509" s="85" t="s">
        <v>1010</v>
      </c>
      <c r="C509" s="50" t="s">
        <v>1011</v>
      </c>
      <c r="D509" s="242">
        <v>0</v>
      </c>
      <c r="E509" s="242">
        <v>0</v>
      </c>
      <c r="F509" s="52" t="str">
        <f t="shared" si="119"/>
        <v>-</v>
      </c>
    </row>
    <row r="510" spans="1:6" ht="12.75" customHeight="1">
      <c r="A510" s="53">
        <v>8473</v>
      </c>
      <c r="B510" s="85" t="s">
        <v>1012</v>
      </c>
      <c r="C510" s="50" t="s">
        <v>1013</v>
      </c>
      <c r="D510" s="242">
        <v>0</v>
      </c>
      <c r="E510" s="242">
        <v>0</v>
      </c>
      <c r="F510" s="52" t="str">
        <f t="shared" si="119"/>
        <v>-</v>
      </c>
    </row>
    <row r="511" spans="1:6" ht="12.75" customHeight="1">
      <c r="A511" s="53">
        <v>8474</v>
      </c>
      <c r="B511" s="85" t="s">
        <v>1014</v>
      </c>
      <c r="C511" s="50" t="s">
        <v>1015</v>
      </c>
      <c r="D511" s="242">
        <v>0</v>
      </c>
      <c r="E511" s="242">
        <v>0</v>
      </c>
      <c r="F511" s="52" t="str">
        <f t="shared" si="119"/>
        <v>-</v>
      </c>
    </row>
    <row r="512" spans="1:6" ht="12.75" customHeight="1">
      <c r="A512" s="53">
        <v>8475</v>
      </c>
      <c r="B512" s="85" t="s">
        <v>1016</v>
      </c>
      <c r="C512" s="50" t="s">
        <v>1017</v>
      </c>
      <c r="D512" s="242">
        <v>0</v>
      </c>
      <c r="E512" s="242">
        <v>0</v>
      </c>
      <c r="F512" s="52" t="str">
        <f t="shared" si="119"/>
        <v>-</v>
      </c>
    </row>
    <row r="513" spans="1:6" ht="12.75" customHeight="1">
      <c r="A513" s="53">
        <v>8476</v>
      </c>
      <c r="B513" s="85" t="s">
        <v>1018</v>
      </c>
      <c r="C513" s="50" t="s">
        <v>1019</v>
      </c>
      <c r="D513" s="242">
        <v>0</v>
      </c>
      <c r="E513" s="242">
        <v>0</v>
      </c>
      <c r="F513" s="52" t="str">
        <f t="shared" si="119"/>
        <v>-</v>
      </c>
    </row>
    <row r="514" spans="1:6" ht="24">
      <c r="A514" s="53" t="s">
        <v>1020</v>
      </c>
      <c r="B514" s="85" t="s">
        <v>1021</v>
      </c>
      <c r="C514" s="50" t="s">
        <v>1020</v>
      </c>
      <c r="D514" s="242">
        <v>0</v>
      </c>
      <c r="E514" s="242">
        <v>0</v>
      </c>
      <c r="F514" s="52" t="str">
        <f t="shared" si="119"/>
        <v>-</v>
      </c>
    </row>
    <row r="515" spans="1:6" ht="12.75" customHeight="1">
      <c r="A515" s="53">
        <v>85</v>
      </c>
      <c r="B515" s="85" t="s">
        <v>1022</v>
      </c>
      <c r="C515" s="50" t="s">
        <v>1023</v>
      </c>
      <c r="D515" s="51">
        <f t="shared" si="143" ref="D515:E515">D516+D519+D522+D525</f>
        <v>0</v>
      </c>
      <c r="E515" s="51">
        <f t="shared" si="143"/>
        <v>0</v>
      </c>
      <c r="F515" s="52" t="str">
        <f t="shared" si="119"/>
        <v>-</v>
      </c>
    </row>
    <row r="516" spans="1:6" ht="12.75" customHeight="1">
      <c r="A516" s="53">
        <v>851</v>
      </c>
      <c r="B516" s="85" t="s">
        <v>1024</v>
      </c>
      <c r="C516" s="50" t="s">
        <v>1025</v>
      </c>
      <c r="D516" s="51">
        <f t="shared" si="144" ref="D516:E516">SUM(D517:D518)</f>
        <v>0</v>
      </c>
      <c r="E516" s="51">
        <f t="shared" si="144"/>
        <v>0</v>
      </c>
      <c r="F516" s="52" t="str">
        <f t="shared" si="119"/>
        <v>-</v>
      </c>
    </row>
    <row r="517" spans="1:6" ht="12.75" customHeight="1">
      <c r="A517" s="53">
        <v>8511</v>
      </c>
      <c r="B517" s="85" t="s">
        <v>1026</v>
      </c>
      <c r="C517" s="50" t="s">
        <v>1027</v>
      </c>
      <c r="D517" s="242">
        <v>0</v>
      </c>
      <c r="E517" s="242">
        <v>0</v>
      </c>
      <c r="F517" s="52" t="str">
        <f t="shared" si="119"/>
        <v>-</v>
      </c>
    </row>
    <row r="518" spans="1:6" ht="12.75" customHeight="1">
      <c r="A518" s="53">
        <v>8512</v>
      </c>
      <c r="B518" s="85" t="s">
        <v>1028</v>
      </c>
      <c r="C518" s="50" t="s">
        <v>1029</v>
      </c>
      <c r="D518" s="242">
        <v>0</v>
      </c>
      <c r="E518" s="242">
        <v>0</v>
      </c>
      <c r="F518" s="52" t="str">
        <f t="shared" si="119"/>
        <v>-</v>
      </c>
    </row>
    <row r="519" spans="1:6" ht="12.75" customHeight="1">
      <c r="A519" s="53">
        <v>852</v>
      </c>
      <c r="B519" s="85" t="s">
        <v>1030</v>
      </c>
      <c r="C519" s="50" t="s">
        <v>1031</v>
      </c>
      <c r="D519" s="51">
        <f t="shared" si="145" ref="D519:E519">SUM(D520:D521)</f>
        <v>0</v>
      </c>
      <c r="E519" s="51">
        <f t="shared" si="145"/>
        <v>0</v>
      </c>
      <c r="F519" s="52" t="str">
        <f t="shared" si="119"/>
        <v>-</v>
      </c>
    </row>
    <row r="520" spans="1:6" ht="12.75" customHeight="1">
      <c r="A520" s="53">
        <v>8521</v>
      </c>
      <c r="B520" s="85" t="s">
        <v>1032</v>
      </c>
      <c r="C520" s="50" t="s">
        <v>1033</v>
      </c>
      <c r="D520" s="242">
        <v>0</v>
      </c>
      <c r="E520" s="242">
        <v>0</v>
      </c>
      <c r="F520" s="52" t="str">
        <f t="shared" si="119"/>
        <v>-</v>
      </c>
    </row>
    <row r="521" spans="1:6" ht="12.75" customHeight="1">
      <c r="A521" s="53">
        <v>8522</v>
      </c>
      <c r="B521" s="85" t="s">
        <v>1034</v>
      </c>
      <c r="C521" s="50" t="s">
        <v>1035</v>
      </c>
      <c r="D521" s="242">
        <v>0</v>
      </c>
      <c r="E521" s="242">
        <v>0</v>
      </c>
      <c r="F521" s="52" t="str">
        <f t="shared" si="119"/>
        <v>-</v>
      </c>
    </row>
    <row r="522" spans="1:6" ht="12.75" customHeight="1">
      <c r="A522" s="53">
        <v>853</v>
      </c>
      <c r="B522" s="85" t="s">
        <v>1036</v>
      </c>
      <c r="C522" s="50" t="s">
        <v>1037</v>
      </c>
      <c r="D522" s="51">
        <f t="shared" si="146" ref="D522:E522">SUM(D523:D524)</f>
        <v>0</v>
      </c>
      <c r="E522" s="51">
        <f t="shared" si="146"/>
        <v>0</v>
      </c>
      <c r="F522" s="52" t="str">
        <f t="shared" si="119"/>
        <v>-</v>
      </c>
    </row>
    <row r="523" spans="1:6" ht="12.75" customHeight="1">
      <c r="A523" s="53">
        <v>8531</v>
      </c>
      <c r="B523" s="85" t="s">
        <v>1038</v>
      </c>
      <c r="C523" s="50" t="s">
        <v>1039</v>
      </c>
      <c r="D523" s="242">
        <v>0</v>
      </c>
      <c r="E523" s="242">
        <v>0</v>
      </c>
      <c r="F523" s="52" t="str">
        <f t="shared" si="119"/>
        <v>-</v>
      </c>
    </row>
    <row r="524" spans="1:6" ht="12.75" customHeight="1">
      <c r="A524" s="53">
        <v>8532</v>
      </c>
      <c r="B524" s="85" t="s">
        <v>1040</v>
      </c>
      <c r="C524" s="50" t="s">
        <v>1041</v>
      </c>
      <c r="D524" s="242">
        <v>0</v>
      </c>
      <c r="E524" s="242">
        <v>0</v>
      </c>
      <c r="F524" s="52" t="str">
        <f t="shared" si="119"/>
        <v>-</v>
      </c>
    </row>
    <row r="525" spans="1:6" ht="12.75" customHeight="1">
      <c r="A525" s="53">
        <v>854</v>
      </c>
      <c r="B525" s="85" t="s">
        <v>1042</v>
      </c>
      <c r="C525" s="50" t="s">
        <v>1043</v>
      </c>
      <c r="D525" s="51">
        <f t="shared" si="147" ref="D525:E525">SUM(D526:D527)</f>
        <v>0</v>
      </c>
      <c r="E525" s="51">
        <f t="shared" si="147"/>
        <v>0</v>
      </c>
      <c r="F525" s="52" t="str">
        <f t="shared" si="119"/>
        <v>-</v>
      </c>
    </row>
    <row r="526" spans="1:6" ht="12.75" customHeight="1">
      <c r="A526" s="53">
        <v>8541</v>
      </c>
      <c r="B526" s="85" t="s">
        <v>1044</v>
      </c>
      <c r="C526" s="50" t="s">
        <v>1045</v>
      </c>
      <c r="D526" s="242">
        <v>0</v>
      </c>
      <c r="E526" s="242">
        <v>0</v>
      </c>
      <c r="F526" s="52" t="str">
        <f t="shared" si="119"/>
        <v>-</v>
      </c>
    </row>
    <row r="527" spans="1:6" ht="12.75" customHeight="1">
      <c r="A527" s="53">
        <v>8542</v>
      </c>
      <c r="B527" s="85" t="s">
        <v>1046</v>
      </c>
      <c r="C527" s="50" t="s">
        <v>1047</v>
      </c>
      <c r="D527" s="242">
        <v>0</v>
      </c>
      <c r="E527" s="242">
        <v>0</v>
      </c>
      <c r="F527" s="52" t="str">
        <f t="shared" si="119"/>
        <v>-</v>
      </c>
    </row>
    <row r="528" spans="1:6" ht="12.75" customHeight="1">
      <c r="A528" s="53">
        <v>5</v>
      </c>
      <c r="B528" s="85" t="s">
        <v>1048</v>
      </c>
      <c r="C528" s="50" t="s">
        <v>1049</v>
      </c>
      <c r="D528" s="51">
        <f t="shared" si="148" ref="D528:E528">D529+D567+D580+D593+D625</f>
        <v>168179</v>
      </c>
      <c r="E528" s="51">
        <f t="shared" si="148"/>
        <v>557591.36</v>
      </c>
      <c r="F528" s="52">
        <f t="shared" si="119"/>
        <v>331.54636429042864</v>
      </c>
    </row>
    <row r="529" spans="1:6" ht="24">
      <c r="A529" s="53">
        <v>51</v>
      </c>
      <c r="B529" s="85" t="s">
        <v>1050</v>
      </c>
      <c r="C529" s="50" t="s">
        <v>1051</v>
      </c>
      <c r="D529" s="51">
        <f t="shared" si="149" ref="D529:E529">D530+D535+D538+D542+D543+D550+D555+D563</f>
        <v>38500</v>
      </c>
      <c r="E529" s="51">
        <f t="shared" si="149"/>
        <v>0</v>
      </c>
      <c r="F529" s="52">
        <f t="shared" si="119"/>
        <v>0</v>
      </c>
    </row>
    <row r="530" spans="1:6" ht="24">
      <c r="A530" s="53">
        <v>511</v>
      </c>
      <c r="B530" s="85" t="s">
        <v>1052</v>
      </c>
      <c r="C530" s="50" t="s">
        <v>1053</v>
      </c>
      <c r="D530" s="51">
        <f t="shared" si="150" ref="D530:E530">SUM(D531:D534)</f>
        <v>0</v>
      </c>
      <c r="E530" s="51">
        <f t="shared" si="150"/>
        <v>0</v>
      </c>
      <c r="F530" s="52" t="str">
        <f t="shared" si="119"/>
        <v>-</v>
      </c>
    </row>
    <row r="531" spans="1:6" ht="12.75" customHeight="1">
      <c r="A531" s="53">
        <v>5113</v>
      </c>
      <c r="B531" s="85" t="s">
        <v>1054</v>
      </c>
      <c r="C531" s="50" t="s">
        <v>1055</v>
      </c>
      <c r="D531" s="242">
        <v>0</v>
      </c>
      <c r="E531" s="242">
        <v>0</v>
      </c>
      <c r="F531" s="52" t="str">
        <f t="shared" si="119"/>
        <v>-</v>
      </c>
    </row>
    <row r="532" spans="1:6" ht="12.75" customHeight="1">
      <c r="A532" s="53">
        <v>5114</v>
      </c>
      <c r="B532" s="85" t="s">
        <v>1056</v>
      </c>
      <c r="C532" s="50" t="s">
        <v>1057</v>
      </c>
      <c r="D532" s="242">
        <v>0</v>
      </c>
      <c r="E532" s="242">
        <v>0</v>
      </c>
      <c r="F532" s="52" t="str">
        <f t="shared" si="119"/>
        <v>-</v>
      </c>
    </row>
    <row r="533" spans="1:6" ht="12.75" customHeight="1">
      <c r="A533" s="53">
        <v>5115</v>
      </c>
      <c r="B533" s="85" t="s">
        <v>1058</v>
      </c>
      <c r="C533" s="50" t="s">
        <v>1059</v>
      </c>
      <c r="D533" s="242">
        <v>0</v>
      </c>
      <c r="E533" s="242">
        <v>0</v>
      </c>
      <c r="F533" s="52" t="str">
        <f t="shared" si="119"/>
        <v>-</v>
      </c>
    </row>
    <row r="534" spans="1:6" ht="12.75" customHeight="1">
      <c r="A534" s="53">
        <v>5116</v>
      </c>
      <c r="B534" s="85" t="s">
        <v>1060</v>
      </c>
      <c r="C534" s="50" t="s">
        <v>1061</v>
      </c>
      <c r="D534" s="242">
        <v>0</v>
      </c>
      <c r="E534" s="242">
        <v>0</v>
      </c>
      <c r="F534" s="52" t="str">
        <f t="shared" si="119"/>
        <v>-</v>
      </c>
    </row>
    <row r="535" spans="1:6" ht="24">
      <c r="A535" s="53">
        <v>512</v>
      </c>
      <c r="B535" s="232" t="s">
        <v>1062</v>
      </c>
      <c r="C535" s="50" t="s">
        <v>1063</v>
      </c>
      <c r="D535" s="51">
        <f t="shared" si="151" ref="D535:E535">SUM(D536:D537)</f>
        <v>0</v>
      </c>
      <c r="E535" s="51">
        <f t="shared" si="151"/>
        <v>0</v>
      </c>
      <c r="F535" s="52" t="str">
        <f t="shared" si="119"/>
        <v>-</v>
      </c>
    </row>
    <row r="536" spans="1:6" ht="24">
      <c r="A536" s="53">
        <v>5121</v>
      </c>
      <c r="B536" s="85" t="s">
        <v>1064</v>
      </c>
      <c r="C536" s="50" t="s">
        <v>1065</v>
      </c>
      <c r="D536" s="242">
        <v>0</v>
      </c>
      <c r="E536" s="242">
        <v>0</v>
      </c>
      <c r="F536" s="52" t="str">
        <f t="shared" si="119"/>
        <v>-</v>
      </c>
    </row>
    <row r="537" spans="1:6" ht="24">
      <c r="A537" s="53">
        <v>5122</v>
      </c>
      <c r="B537" s="85" t="s">
        <v>1066</v>
      </c>
      <c r="C537" s="50" t="s">
        <v>1067</v>
      </c>
      <c r="D537" s="242">
        <v>0</v>
      </c>
      <c r="E537" s="242">
        <v>0</v>
      </c>
      <c r="F537" s="52" t="str">
        <f t="shared" si="119"/>
        <v>-</v>
      </c>
    </row>
    <row r="538" spans="1:6" ht="24">
      <c r="A538" s="53">
        <v>513</v>
      </c>
      <c r="B538" s="85" t="s">
        <v>1068</v>
      </c>
      <c r="C538" s="50" t="s">
        <v>1069</v>
      </c>
      <c r="D538" s="51">
        <f t="shared" si="152" ref="D538:E538">SUM(D539:D541)</f>
        <v>0</v>
      </c>
      <c r="E538" s="51">
        <f t="shared" si="152"/>
        <v>0</v>
      </c>
      <c r="F538" s="52" t="str">
        <f t="shared" si="119"/>
        <v>-</v>
      </c>
    </row>
    <row r="539" spans="1:6" ht="12.75" customHeight="1">
      <c r="A539" s="53">
        <v>5132</v>
      </c>
      <c r="B539" s="85" t="s">
        <v>1070</v>
      </c>
      <c r="C539" s="50" t="s">
        <v>1071</v>
      </c>
      <c r="D539" s="242">
        <v>0</v>
      </c>
      <c r="E539" s="242">
        <v>0</v>
      </c>
      <c r="F539" s="52" t="str">
        <f t="shared" si="119"/>
        <v>-</v>
      </c>
    </row>
    <row r="540" spans="1:6" ht="12.75" customHeight="1">
      <c r="A540" s="60">
        <v>5133</v>
      </c>
      <c r="B540" s="85" t="s">
        <v>1072</v>
      </c>
      <c r="C540" s="61" t="s">
        <v>1073</v>
      </c>
      <c r="D540" s="242">
        <v>0</v>
      </c>
      <c r="E540" s="242">
        <v>0</v>
      </c>
      <c r="F540" s="52" t="str">
        <f t="shared" si="119"/>
        <v>-</v>
      </c>
    </row>
    <row r="541" spans="1:6" ht="12.75" customHeight="1">
      <c r="A541" s="60">
        <v>5134</v>
      </c>
      <c r="B541" s="85" t="s">
        <v>1074</v>
      </c>
      <c r="C541" s="61" t="s">
        <v>1075</v>
      </c>
      <c r="D541" s="242">
        <v>0</v>
      </c>
      <c r="E541" s="242">
        <v>0</v>
      </c>
      <c r="F541" s="52" t="str">
        <f t="shared" si="119"/>
        <v>-</v>
      </c>
    </row>
    <row r="542" spans="1:6" ht="12.75" customHeight="1">
      <c r="A542" s="53">
        <v>514</v>
      </c>
      <c r="B542" s="232" t="s">
        <v>1076</v>
      </c>
      <c r="C542" s="50" t="s">
        <v>1077</v>
      </c>
      <c r="D542" s="242">
        <v>38500</v>
      </c>
      <c r="E542" s="242"/>
      <c r="F542" s="52">
        <f t="shared" si="119"/>
        <v>0</v>
      </c>
    </row>
    <row r="543" spans="1:6" ht="24">
      <c r="A543" s="53">
        <v>515</v>
      </c>
      <c r="B543" s="85" t="s">
        <v>1078</v>
      </c>
      <c r="C543" s="50" t="s">
        <v>1079</v>
      </c>
      <c r="D543" s="51">
        <f t="shared" si="153" ref="D543:E543">SUM(D544:D549)</f>
        <v>0</v>
      </c>
      <c r="E543" s="51">
        <f t="shared" si="153"/>
        <v>0</v>
      </c>
      <c r="F543" s="52" t="str">
        <f t="shared" si="119"/>
        <v>-</v>
      </c>
    </row>
    <row r="544" spans="1:6" ht="12.75" customHeight="1">
      <c r="A544" s="53">
        <v>5153</v>
      </c>
      <c r="B544" s="85" t="s">
        <v>1080</v>
      </c>
      <c r="C544" s="50" t="s">
        <v>1081</v>
      </c>
      <c r="D544" s="242">
        <v>0</v>
      </c>
      <c r="E544" s="242">
        <v>0</v>
      </c>
      <c r="F544" s="52" t="str">
        <f t="shared" si="119"/>
        <v>-</v>
      </c>
    </row>
    <row r="545" spans="1:6" ht="12.75" customHeight="1">
      <c r="A545" s="53">
        <v>5154</v>
      </c>
      <c r="B545" s="85" t="s">
        <v>1082</v>
      </c>
      <c r="C545" s="50" t="s">
        <v>1083</v>
      </c>
      <c r="D545" s="242">
        <v>0</v>
      </c>
      <c r="E545" s="242">
        <v>0</v>
      </c>
      <c r="F545" s="52" t="str">
        <f t="shared" si="119"/>
        <v>-</v>
      </c>
    </row>
    <row r="546" spans="1:6" ht="24">
      <c r="A546" s="53">
        <v>5155</v>
      </c>
      <c r="B546" s="85" t="s">
        <v>1084</v>
      </c>
      <c r="C546" s="50" t="s">
        <v>1085</v>
      </c>
      <c r="D546" s="242">
        <v>0</v>
      </c>
      <c r="E546" s="242">
        <v>0</v>
      </c>
      <c r="F546" s="52" t="str">
        <f t="shared" si="119"/>
        <v>-</v>
      </c>
    </row>
    <row r="547" spans="1:6" ht="12.75" customHeight="1">
      <c r="A547" s="53">
        <v>5156</v>
      </c>
      <c r="B547" s="85" t="s">
        <v>1086</v>
      </c>
      <c r="C547" s="50" t="s">
        <v>1087</v>
      </c>
      <c r="D547" s="242">
        <v>0</v>
      </c>
      <c r="E547" s="242">
        <v>0</v>
      </c>
      <c r="F547" s="52" t="str">
        <f t="shared" si="119"/>
        <v>-</v>
      </c>
    </row>
    <row r="548" spans="1:6" ht="12.75" customHeight="1">
      <c r="A548" s="53">
        <v>5157</v>
      </c>
      <c r="B548" s="85" t="s">
        <v>1088</v>
      </c>
      <c r="C548" s="50" t="s">
        <v>1089</v>
      </c>
      <c r="D548" s="242">
        <v>0</v>
      </c>
      <c r="E548" s="242">
        <v>0</v>
      </c>
      <c r="F548" s="52" t="str">
        <f t="shared" si="119"/>
        <v>-</v>
      </c>
    </row>
    <row r="549" spans="1:6" ht="12.75" customHeight="1">
      <c r="A549" s="53">
        <v>5158</v>
      </c>
      <c r="B549" s="85" t="s">
        <v>1090</v>
      </c>
      <c r="C549" s="50" t="s">
        <v>1091</v>
      </c>
      <c r="D549" s="242">
        <v>0</v>
      </c>
      <c r="E549" s="242">
        <v>0</v>
      </c>
      <c r="F549" s="52" t="str">
        <f t="shared" si="119"/>
        <v>-</v>
      </c>
    </row>
    <row r="550" spans="1:6" ht="24">
      <c r="A550" s="53">
        <v>516</v>
      </c>
      <c r="B550" s="232" t="s">
        <v>1092</v>
      </c>
      <c r="C550" s="50" t="s">
        <v>1093</v>
      </c>
      <c r="D550" s="51">
        <f t="shared" si="154" ref="D550:E550">SUM(D551:D554)</f>
        <v>0</v>
      </c>
      <c r="E550" s="51">
        <f t="shared" si="154"/>
        <v>0</v>
      </c>
      <c r="F550" s="52" t="str">
        <f t="shared" si="119"/>
        <v>-</v>
      </c>
    </row>
    <row r="551" spans="1:6" ht="12.75" customHeight="1">
      <c r="A551" s="53">
        <v>5163</v>
      </c>
      <c r="B551" s="85" t="s">
        <v>1094</v>
      </c>
      <c r="C551" s="50" t="s">
        <v>1095</v>
      </c>
      <c r="D551" s="242">
        <v>0</v>
      </c>
      <c r="E551" s="242">
        <v>0</v>
      </c>
      <c r="F551" s="52" t="str">
        <f t="shared" si="119"/>
        <v>-</v>
      </c>
    </row>
    <row r="552" spans="1:6" ht="12.75" customHeight="1">
      <c r="A552" s="53">
        <v>5164</v>
      </c>
      <c r="B552" s="85" t="s">
        <v>1096</v>
      </c>
      <c r="C552" s="50" t="s">
        <v>1097</v>
      </c>
      <c r="D552" s="242">
        <v>0</v>
      </c>
      <c r="E552" s="242">
        <v>0</v>
      </c>
      <c r="F552" s="52" t="str">
        <f t="shared" si="119"/>
        <v>-</v>
      </c>
    </row>
    <row r="553" spans="1:6" ht="12.75" customHeight="1">
      <c r="A553" s="53">
        <v>5165</v>
      </c>
      <c r="B553" s="85" t="s">
        <v>1098</v>
      </c>
      <c r="C553" s="50" t="s">
        <v>1099</v>
      </c>
      <c r="D553" s="242">
        <v>0</v>
      </c>
      <c r="E553" s="242">
        <v>0</v>
      </c>
      <c r="F553" s="52" t="str">
        <f t="shared" si="119"/>
        <v>-</v>
      </c>
    </row>
    <row r="554" spans="1:6" ht="12.75" customHeight="1">
      <c r="A554" s="53">
        <v>5166</v>
      </c>
      <c r="B554" s="85" t="s">
        <v>1100</v>
      </c>
      <c r="C554" s="50" t="s">
        <v>1101</v>
      </c>
      <c r="D554" s="242">
        <v>0</v>
      </c>
      <c r="E554" s="242">
        <v>0</v>
      </c>
      <c r="F554" s="52" t="str">
        <f t="shared" si="119"/>
        <v>-</v>
      </c>
    </row>
    <row r="555" spans="1:6" ht="12.75" customHeight="1">
      <c r="A555" s="53">
        <v>517</v>
      </c>
      <c r="B555" s="85" t="s">
        <v>1102</v>
      </c>
      <c r="C555" s="50" t="s">
        <v>1103</v>
      </c>
      <c r="D555" s="51">
        <f t="shared" si="155" ref="D555:E555">SUM(D556:D562)</f>
        <v>0</v>
      </c>
      <c r="E555" s="51">
        <f t="shared" si="155"/>
        <v>0</v>
      </c>
      <c r="F555" s="52" t="str">
        <f t="shared" si="119"/>
        <v>-</v>
      </c>
    </row>
    <row r="556" spans="1:6" ht="12.75" customHeight="1">
      <c r="A556" s="53">
        <v>5171</v>
      </c>
      <c r="B556" s="85" t="s">
        <v>1104</v>
      </c>
      <c r="C556" s="50" t="s">
        <v>1105</v>
      </c>
      <c r="D556" s="242">
        <v>0</v>
      </c>
      <c r="E556" s="242">
        <v>0</v>
      </c>
      <c r="F556" s="52" t="str">
        <f t="shared" si="119"/>
        <v>-</v>
      </c>
    </row>
    <row r="557" spans="1:6" ht="12.75" customHeight="1">
      <c r="A557" s="53">
        <v>5172</v>
      </c>
      <c r="B557" s="85" t="s">
        <v>1106</v>
      </c>
      <c r="C557" s="50" t="s">
        <v>1107</v>
      </c>
      <c r="D557" s="242">
        <v>0</v>
      </c>
      <c r="E557" s="242">
        <v>0</v>
      </c>
      <c r="F557" s="52" t="str">
        <f t="shared" si="119"/>
        <v>-</v>
      </c>
    </row>
    <row r="558" spans="1:6" ht="12.75" customHeight="1">
      <c r="A558" s="53">
        <v>5173</v>
      </c>
      <c r="B558" s="85" t="s">
        <v>1108</v>
      </c>
      <c r="C558" s="50" t="s">
        <v>1109</v>
      </c>
      <c r="D558" s="242">
        <v>0</v>
      </c>
      <c r="E558" s="242">
        <v>0</v>
      </c>
      <c r="F558" s="52" t="str">
        <f t="shared" si="119"/>
        <v>-</v>
      </c>
    </row>
    <row r="559" spans="1:6" ht="12.75" customHeight="1">
      <c r="A559" s="53">
        <v>5174</v>
      </c>
      <c r="B559" s="85" t="s">
        <v>1110</v>
      </c>
      <c r="C559" s="50" t="s">
        <v>1111</v>
      </c>
      <c r="D559" s="242">
        <v>0</v>
      </c>
      <c r="E559" s="242">
        <v>0</v>
      </c>
      <c r="F559" s="52" t="str">
        <f t="shared" si="119"/>
        <v>-</v>
      </c>
    </row>
    <row r="560" spans="1:6" ht="12.75" customHeight="1">
      <c r="A560" s="53">
        <v>5175</v>
      </c>
      <c r="B560" s="85" t="s">
        <v>1112</v>
      </c>
      <c r="C560" s="50" t="s">
        <v>1113</v>
      </c>
      <c r="D560" s="242">
        <v>0</v>
      </c>
      <c r="E560" s="242">
        <v>0</v>
      </c>
      <c r="F560" s="52" t="str">
        <f t="shared" si="119"/>
        <v>-</v>
      </c>
    </row>
    <row r="561" spans="1:6" ht="12.75" customHeight="1">
      <c r="A561" s="53">
        <v>5176</v>
      </c>
      <c r="B561" s="85" t="s">
        <v>1114</v>
      </c>
      <c r="C561" s="50" t="s">
        <v>1115</v>
      </c>
      <c r="D561" s="242">
        <v>0</v>
      </c>
      <c r="E561" s="242">
        <v>0</v>
      </c>
      <c r="F561" s="52" t="str">
        <f t="shared" si="119"/>
        <v>-</v>
      </c>
    </row>
    <row r="562" spans="1:6" ht="24">
      <c r="A562" s="53">
        <v>5177</v>
      </c>
      <c r="B562" s="232" t="s">
        <v>1116</v>
      </c>
      <c r="C562" s="50" t="s">
        <v>1117</v>
      </c>
      <c r="D562" s="242">
        <v>0</v>
      </c>
      <c r="E562" s="242">
        <v>0</v>
      </c>
      <c r="F562" s="52" t="str">
        <f t="shared" si="119"/>
        <v>-</v>
      </c>
    </row>
    <row r="563" spans="1:6" ht="12.75" customHeight="1">
      <c r="A563" s="53" t="s">
        <v>1118</v>
      </c>
      <c r="B563" s="85" t="s">
        <v>1119</v>
      </c>
      <c r="C563" s="50" t="s">
        <v>1118</v>
      </c>
      <c r="D563" s="51">
        <f t="shared" si="156" ref="D563:E563">SUM(D564:D566)</f>
        <v>0</v>
      </c>
      <c r="E563" s="51">
        <f t="shared" si="156"/>
        <v>0</v>
      </c>
      <c r="F563" s="52" t="str">
        <f t="shared" si="119"/>
        <v>-</v>
      </c>
    </row>
    <row r="564" spans="1:6" ht="12.75" customHeight="1">
      <c r="A564" s="53" t="s">
        <v>1120</v>
      </c>
      <c r="B564" s="85" t="s">
        <v>1121</v>
      </c>
      <c r="C564" s="50" t="s">
        <v>1120</v>
      </c>
      <c r="D564" s="242">
        <v>0</v>
      </c>
      <c r="E564" s="242">
        <v>0</v>
      </c>
      <c r="F564" s="52" t="str">
        <f t="shared" si="119"/>
        <v>-</v>
      </c>
    </row>
    <row r="565" spans="1:6" ht="12.75" customHeight="1">
      <c r="A565" s="53" t="s">
        <v>1122</v>
      </c>
      <c r="B565" s="85" t="s">
        <v>1123</v>
      </c>
      <c r="C565" s="50" t="s">
        <v>1122</v>
      </c>
      <c r="D565" s="242">
        <v>0</v>
      </c>
      <c r="E565" s="242">
        <v>0</v>
      </c>
      <c r="F565" s="52" t="str">
        <f t="shared" si="119"/>
        <v>-</v>
      </c>
    </row>
    <row r="566" spans="1:6" ht="12.75" customHeight="1">
      <c r="A566" s="53" t="s">
        <v>1124</v>
      </c>
      <c r="B566" s="85" t="s">
        <v>1125</v>
      </c>
      <c r="C566" s="50" t="s">
        <v>1124</v>
      </c>
      <c r="D566" s="242">
        <v>0</v>
      </c>
      <c r="E566" s="242">
        <v>0</v>
      </c>
      <c r="F566" s="52" t="str">
        <f t="shared" si="119"/>
        <v>-</v>
      </c>
    </row>
    <row r="567" spans="1:6" ht="12.75" customHeight="1">
      <c r="A567" s="53">
        <v>52</v>
      </c>
      <c r="B567" s="85" t="s">
        <v>1126</v>
      </c>
      <c r="C567" s="50" t="s">
        <v>1127</v>
      </c>
      <c r="D567" s="51">
        <f t="shared" si="157" ref="D567:E567">D568+D571+D574+D577</f>
        <v>0</v>
      </c>
      <c r="E567" s="51">
        <f t="shared" si="157"/>
        <v>0</v>
      </c>
      <c r="F567" s="52" t="str">
        <f t="shared" si="119"/>
        <v>-</v>
      </c>
    </row>
    <row r="568" spans="1:6" ht="12.75" customHeight="1">
      <c r="A568" s="53">
        <v>521</v>
      </c>
      <c r="B568" s="85" t="s">
        <v>1128</v>
      </c>
      <c r="C568" s="50" t="s">
        <v>1129</v>
      </c>
      <c r="D568" s="51">
        <f t="shared" si="158" ref="D568:E568">SUM(D569:D570)</f>
        <v>0</v>
      </c>
      <c r="E568" s="51">
        <f t="shared" si="158"/>
        <v>0</v>
      </c>
      <c r="F568" s="52" t="str">
        <f t="shared" si="119"/>
        <v>-</v>
      </c>
    </row>
    <row r="569" spans="1:6" ht="12.75" customHeight="1">
      <c r="A569" s="53">
        <v>5211</v>
      </c>
      <c r="B569" s="85" t="s">
        <v>1130</v>
      </c>
      <c r="C569" s="50" t="s">
        <v>1131</v>
      </c>
      <c r="D569" s="242">
        <v>0</v>
      </c>
      <c r="E569" s="242">
        <v>0</v>
      </c>
      <c r="F569" s="52" t="str">
        <f t="shared" si="119"/>
        <v>-</v>
      </c>
    </row>
    <row r="570" spans="1:6" ht="12.75" customHeight="1">
      <c r="A570" s="53">
        <v>5212</v>
      </c>
      <c r="B570" s="85" t="s">
        <v>1132</v>
      </c>
      <c r="C570" s="50" t="s">
        <v>1133</v>
      </c>
      <c r="D570" s="242">
        <v>0</v>
      </c>
      <c r="E570" s="242">
        <v>0</v>
      </c>
      <c r="F570" s="52" t="str">
        <f t="shared" si="119"/>
        <v>-</v>
      </c>
    </row>
    <row r="571" spans="1:6" ht="12.75" customHeight="1">
      <c r="A571" s="53">
        <v>522</v>
      </c>
      <c r="B571" s="85" t="s">
        <v>1134</v>
      </c>
      <c r="C571" s="50" t="s">
        <v>1135</v>
      </c>
      <c r="D571" s="51">
        <f t="shared" si="159" ref="D571:E571">SUM(D572:D573)</f>
        <v>0</v>
      </c>
      <c r="E571" s="51">
        <f t="shared" si="159"/>
        <v>0</v>
      </c>
      <c r="F571" s="52" t="str">
        <f t="shared" si="119"/>
        <v>-</v>
      </c>
    </row>
    <row r="572" spans="1:6" ht="12.75" customHeight="1">
      <c r="A572" s="53">
        <v>5221</v>
      </c>
      <c r="B572" s="85" t="s">
        <v>920</v>
      </c>
      <c r="C572" s="50" t="s">
        <v>1136</v>
      </c>
      <c r="D572" s="242">
        <v>0</v>
      </c>
      <c r="E572" s="242">
        <v>0</v>
      </c>
      <c r="F572" s="52" t="str">
        <f t="shared" si="119"/>
        <v>-</v>
      </c>
    </row>
    <row r="573" spans="1:6" ht="12.75" customHeight="1">
      <c r="A573" s="53">
        <v>5222</v>
      </c>
      <c r="B573" s="85" t="s">
        <v>922</v>
      </c>
      <c r="C573" s="50" t="s">
        <v>1137</v>
      </c>
      <c r="D573" s="242">
        <v>0</v>
      </c>
      <c r="E573" s="242">
        <v>0</v>
      </c>
      <c r="F573" s="52" t="str">
        <f t="shared" si="119"/>
        <v>-</v>
      </c>
    </row>
    <row r="574" spans="1:6" ht="12.75" customHeight="1">
      <c r="A574" s="53">
        <v>523</v>
      </c>
      <c r="B574" s="85" t="s">
        <v>1138</v>
      </c>
      <c r="C574" s="50" t="s">
        <v>1139</v>
      </c>
      <c r="D574" s="51">
        <f t="shared" si="160" ref="D574:E574">SUM(D575:D576)</f>
        <v>0</v>
      </c>
      <c r="E574" s="51">
        <f t="shared" si="160"/>
        <v>0</v>
      </c>
      <c r="F574" s="52" t="str">
        <f t="shared" si="119"/>
        <v>-</v>
      </c>
    </row>
    <row r="575" spans="1:6" ht="12.75" customHeight="1">
      <c r="A575" s="53">
        <v>5231</v>
      </c>
      <c r="B575" s="85" t="s">
        <v>926</v>
      </c>
      <c r="C575" s="50" t="s">
        <v>1140</v>
      </c>
      <c r="D575" s="242">
        <v>0</v>
      </c>
      <c r="E575" s="242">
        <v>0</v>
      </c>
      <c r="F575" s="52" t="str">
        <f t="shared" si="119"/>
        <v>-</v>
      </c>
    </row>
    <row r="576" spans="1:6" ht="12.75" customHeight="1">
      <c r="A576" s="53">
        <v>5232</v>
      </c>
      <c r="B576" s="85" t="s">
        <v>928</v>
      </c>
      <c r="C576" s="50" t="s">
        <v>1141</v>
      </c>
      <c r="D576" s="242">
        <v>0</v>
      </c>
      <c r="E576" s="242">
        <v>0</v>
      </c>
      <c r="F576" s="52" t="str">
        <f t="shared" si="119"/>
        <v>-</v>
      </c>
    </row>
    <row r="577" spans="1:6" ht="12.75" customHeight="1">
      <c r="A577" s="53">
        <v>524</v>
      </c>
      <c r="B577" s="85" t="s">
        <v>1142</v>
      </c>
      <c r="C577" s="50" t="s">
        <v>1143</v>
      </c>
      <c r="D577" s="51">
        <f t="shared" si="161" ref="D577:E577">SUM(D578:D579)</f>
        <v>0</v>
      </c>
      <c r="E577" s="51">
        <f t="shared" si="161"/>
        <v>0</v>
      </c>
      <c r="F577" s="52" t="str">
        <f t="shared" si="119"/>
        <v>-</v>
      </c>
    </row>
    <row r="578" spans="1:6" ht="12.75" customHeight="1">
      <c r="A578" s="60">
        <v>5241</v>
      </c>
      <c r="B578" s="85" t="s">
        <v>1144</v>
      </c>
      <c r="C578" s="61" t="s">
        <v>1145</v>
      </c>
      <c r="D578" s="242">
        <v>0</v>
      </c>
      <c r="E578" s="242">
        <v>0</v>
      </c>
      <c r="F578" s="52" t="str">
        <f t="shared" si="119"/>
        <v>-</v>
      </c>
    </row>
    <row r="579" spans="1:6" ht="12.75" customHeight="1">
      <c r="A579" s="60">
        <v>5242</v>
      </c>
      <c r="B579" s="85" t="s">
        <v>1046</v>
      </c>
      <c r="C579" s="61" t="s">
        <v>1146</v>
      </c>
      <c r="D579" s="242">
        <v>0</v>
      </c>
      <c r="E579" s="242">
        <v>0</v>
      </c>
      <c r="F579" s="52" t="str">
        <f t="shared" si="119"/>
        <v>-</v>
      </c>
    </row>
    <row r="580" spans="1:6" ht="12.75" customHeight="1">
      <c r="A580" s="53">
        <v>53</v>
      </c>
      <c r="B580" s="85" t="s">
        <v>1147</v>
      </c>
      <c r="C580" s="50" t="s">
        <v>1148</v>
      </c>
      <c r="D580" s="51">
        <f t="shared" si="162" ref="D580:E580">D581+D585+D587+D590</f>
        <v>0</v>
      </c>
      <c r="E580" s="51">
        <f t="shared" si="162"/>
        <v>0</v>
      </c>
      <c r="F580" s="52" t="str">
        <f t="shared" si="119"/>
        <v>-</v>
      </c>
    </row>
    <row r="581" spans="1:6" ht="24">
      <c r="A581" s="53">
        <v>531</v>
      </c>
      <c r="B581" s="232" t="s">
        <v>1149</v>
      </c>
      <c r="C581" s="50" t="s">
        <v>1150</v>
      </c>
      <c r="D581" s="51">
        <f t="shared" si="163" ref="D581:E581">SUM(D582:D584)</f>
        <v>0</v>
      </c>
      <c r="E581" s="51">
        <f t="shared" si="163"/>
        <v>0</v>
      </c>
      <c r="F581" s="52" t="str">
        <f t="shared" si="119"/>
        <v>-</v>
      </c>
    </row>
    <row r="582" spans="1:6" ht="12.75" customHeight="1">
      <c r="A582" s="53">
        <v>5312</v>
      </c>
      <c r="B582" s="85" t="s">
        <v>940</v>
      </c>
      <c r="C582" s="50" t="s">
        <v>1151</v>
      </c>
      <c r="D582" s="242">
        <v>0</v>
      </c>
      <c r="E582" s="242">
        <v>0</v>
      </c>
      <c r="F582" s="52" t="str">
        <f t="shared" si="119"/>
        <v>-</v>
      </c>
    </row>
    <row r="583" spans="1:6" ht="12.75" customHeight="1">
      <c r="A583" s="53">
        <v>5313</v>
      </c>
      <c r="B583" s="85" t="s">
        <v>942</v>
      </c>
      <c r="C583" s="50" t="s">
        <v>1152</v>
      </c>
      <c r="D583" s="242">
        <v>0</v>
      </c>
      <c r="E583" s="242">
        <v>0</v>
      </c>
      <c r="F583" s="52" t="str">
        <f t="shared" si="119"/>
        <v>-</v>
      </c>
    </row>
    <row r="584" spans="1:6" ht="12.75" customHeight="1">
      <c r="A584" s="53">
        <v>5314</v>
      </c>
      <c r="B584" s="85" t="s">
        <v>944</v>
      </c>
      <c r="C584" s="50" t="s">
        <v>1153</v>
      </c>
      <c r="D584" s="242">
        <v>0</v>
      </c>
      <c r="E584" s="242">
        <v>0</v>
      </c>
      <c r="F584" s="52" t="str">
        <f t="shared" si="119"/>
        <v>-</v>
      </c>
    </row>
    <row r="585" spans="1:6" ht="12.75" customHeight="1">
      <c r="A585" s="53">
        <v>532</v>
      </c>
      <c r="B585" s="85" t="s">
        <v>1154</v>
      </c>
      <c r="C585" s="50" t="s">
        <v>1155</v>
      </c>
      <c r="D585" s="51">
        <f t="shared" si="164" ref="D585:E585">D586</f>
        <v>0</v>
      </c>
      <c r="E585" s="51">
        <f t="shared" si="164"/>
        <v>0</v>
      </c>
      <c r="F585" s="52" t="str">
        <f t="shared" si="119"/>
        <v>-</v>
      </c>
    </row>
    <row r="586" spans="1:6" ht="12.75" customHeight="1">
      <c r="A586" s="53">
        <v>5321</v>
      </c>
      <c r="B586" s="85" t="s">
        <v>1156</v>
      </c>
      <c r="C586" s="50" t="s">
        <v>1157</v>
      </c>
      <c r="D586" s="242">
        <v>0</v>
      </c>
      <c r="E586" s="242">
        <v>0</v>
      </c>
      <c r="F586" s="52" t="str">
        <f t="shared" si="119"/>
        <v>-</v>
      </c>
    </row>
    <row r="587" spans="1:6" ht="24">
      <c r="A587" s="53">
        <v>533</v>
      </c>
      <c r="B587" s="85" t="s">
        <v>1158</v>
      </c>
      <c r="C587" s="50" t="s">
        <v>1159</v>
      </c>
      <c r="D587" s="51">
        <f t="shared" si="165" ref="D587:E587">SUM(D588:D589)</f>
        <v>0</v>
      </c>
      <c r="E587" s="51">
        <f t="shared" si="165"/>
        <v>0</v>
      </c>
      <c r="F587" s="52" t="str">
        <f t="shared" si="119"/>
        <v>-</v>
      </c>
    </row>
    <row r="588" spans="1:6" ht="24">
      <c r="A588" s="53">
        <v>5331</v>
      </c>
      <c r="B588" s="232" t="s">
        <v>1160</v>
      </c>
      <c r="C588" s="50" t="s">
        <v>1161</v>
      </c>
      <c r="D588" s="242">
        <v>0</v>
      </c>
      <c r="E588" s="242">
        <v>0</v>
      </c>
      <c r="F588" s="52" t="str">
        <f t="shared" si="119"/>
        <v>-</v>
      </c>
    </row>
    <row r="589" spans="1:6" ht="12.75" customHeight="1">
      <c r="A589" s="53">
        <v>5332</v>
      </c>
      <c r="B589" s="85" t="s">
        <v>1162</v>
      </c>
      <c r="C589" s="50" t="s">
        <v>1163</v>
      </c>
      <c r="D589" s="242">
        <v>0</v>
      </c>
      <c r="E589" s="242">
        <v>0</v>
      </c>
      <c r="F589" s="52" t="str">
        <f t="shared" si="119"/>
        <v>-</v>
      </c>
    </row>
    <row r="590" spans="1:6" ht="24">
      <c r="A590" s="60">
        <v>534</v>
      </c>
      <c r="B590" s="85" t="s">
        <v>1164</v>
      </c>
      <c r="C590" s="61" t="s">
        <v>1165</v>
      </c>
      <c r="D590" s="51">
        <f t="shared" si="166" ref="D590:E590">SUM(D591:D592)</f>
        <v>0</v>
      </c>
      <c r="E590" s="51">
        <f t="shared" si="166"/>
        <v>0</v>
      </c>
      <c r="F590" s="52" t="str">
        <f t="shared" si="119"/>
        <v>-</v>
      </c>
    </row>
    <row r="591" spans="1:6" ht="12.75" customHeight="1">
      <c r="A591" s="53">
        <v>5341</v>
      </c>
      <c r="B591" s="85" t="s">
        <v>1166</v>
      </c>
      <c r="C591" s="50" t="s">
        <v>1167</v>
      </c>
      <c r="D591" s="242">
        <v>0</v>
      </c>
      <c r="E591" s="242">
        <v>0</v>
      </c>
      <c r="F591" s="52" t="str">
        <f t="shared" si="119"/>
        <v>-</v>
      </c>
    </row>
    <row r="592" spans="1:6" ht="12.75" customHeight="1">
      <c r="A592" s="53">
        <v>5342</v>
      </c>
      <c r="B592" s="85" t="s">
        <v>958</v>
      </c>
      <c r="C592" s="50" t="s">
        <v>1168</v>
      </c>
      <c r="D592" s="242">
        <v>0</v>
      </c>
      <c r="E592" s="242">
        <v>0</v>
      </c>
      <c r="F592" s="52" t="str">
        <f t="shared" si="119"/>
        <v>-</v>
      </c>
    </row>
    <row r="593" spans="1:6" ht="24">
      <c r="A593" s="53">
        <v>54</v>
      </c>
      <c r="B593" s="232" t="s">
        <v>1169</v>
      </c>
      <c r="C593" s="50" t="s">
        <v>1170</v>
      </c>
      <c r="D593" s="51">
        <f t="shared" si="167" ref="D593:E593">D594+D599+D603+D605+D612+D617</f>
        <v>129679</v>
      </c>
      <c r="E593" s="51">
        <f t="shared" si="167"/>
        <v>557591.36</v>
      </c>
      <c r="F593" s="52">
        <f t="shared" si="119"/>
        <v>429.9781460375234</v>
      </c>
    </row>
    <row r="594" spans="1:6" ht="24">
      <c r="A594" s="53">
        <v>541</v>
      </c>
      <c r="B594" s="85" t="s">
        <v>1171</v>
      </c>
      <c r="C594" s="50" t="s">
        <v>1172</v>
      </c>
      <c r="D594" s="51">
        <f t="shared" si="168" ref="D594:E594">SUM(D595:D598)</f>
        <v>0</v>
      </c>
      <c r="E594" s="51">
        <f t="shared" si="168"/>
        <v>0</v>
      </c>
      <c r="F594" s="52" t="str">
        <f t="shared" si="119"/>
        <v>-</v>
      </c>
    </row>
    <row r="595" spans="1:6" ht="12.75" customHeight="1">
      <c r="A595" s="53">
        <v>5413</v>
      </c>
      <c r="B595" s="85" t="s">
        <v>1173</v>
      </c>
      <c r="C595" s="50" t="s">
        <v>1174</v>
      </c>
      <c r="D595" s="242">
        <v>0</v>
      </c>
      <c r="E595" s="242">
        <v>0</v>
      </c>
      <c r="F595" s="52" t="str">
        <f t="shared" si="119"/>
        <v>-</v>
      </c>
    </row>
    <row r="596" spans="1:6" ht="12.75" customHeight="1">
      <c r="A596" s="53">
        <v>5414</v>
      </c>
      <c r="B596" s="85" t="s">
        <v>1175</v>
      </c>
      <c r="C596" s="50" t="s">
        <v>1176</v>
      </c>
      <c r="D596" s="242">
        <v>0</v>
      </c>
      <c r="E596" s="242">
        <v>0</v>
      </c>
      <c r="F596" s="52" t="str">
        <f t="shared" si="119"/>
        <v>-</v>
      </c>
    </row>
    <row r="597" spans="1:6" ht="12.75" customHeight="1">
      <c r="A597" s="53">
        <v>5415</v>
      </c>
      <c r="B597" s="85" t="s">
        <v>1177</v>
      </c>
      <c r="C597" s="50" t="s">
        <v>1178</v>
      </c>
      <c r="D597" s="242">
        <v>0</v>
      </c>
      <c r="E597" s="242">
        <v>0</v>
      </c>
      <c r="F597" s="52" t="str">
        <f t="shared" si="119"/>
        <v>-</v>
      </c>
    </row>
    <row r="598" spans="1:6" ht="12.75" customHeight="1">
      <c r="A598" s="53">
        <v>5416</v>
      </c>
      <c r="B598" s="85" t="s">
        <v>1179</v>
      </c>
      <c r="C598" s="50" t="s">
        <v>1180</v>
      </c>
      <c r="D598" s="242">
        <v>0</v>
      </c>
      <c r="E598" s="242">
        <v>0</v>
      </c>
      <c r="F598" s="52" t="str">
        <f t="shared" si="119"/>
        <v>-</v>
      </c>
    </row>
    <row r="599" spans="1:6" ht="24">
      <c r="A599" s="53">
        <v>542</v>
      </c>
      <c r="B599" s="85" t="s">
        <v>1181</v>
      </c>
      <c r="C599" s="50" t="s">
        <v>1182</v>
      </c>
      <c r="D599" s="51">
        <f t="shared" si="169" ref="D599:E599">SUM(D600:D602)</f>
        <v>129615</v>
      </c>
      <c r="E599" s="51">
        <f t="shared" si="169"/>
        <v>457591.36</v>
      </c>
      <c r="F599" s="52">
        <f t="shared" si="119"/>
        <v>353.03889210353742</v>
      </c>
    </row>
    <row r="600" spans="1:6" ht="12.75" customHeight="1">
      <c r="A600" s="53">
        <v>5422</v>
      </c>
      <c r="B600" s="85" t="s">
        <v>1183</v>
      </c>
      <c r="C600" s="50" t="s">
        <v>1184</v>
      </c>
      <c r="D600" s="242">
        <v>129615</v>
      </c>
      <c r="E600" s="242">
        <v>457591.36</v>
      </c>
      <c r="F600" s="52">
        <f t="shared" si="119"/>
        <v>353.03889210353742</v>
      </c>
    </row>
    <row r="601" spans="1:6" ht="24">
      <c r="A601" s="53">
        <v>5423</v>
      </c>
      <c r="B601" s="85" t="s">
        <v>1185</v>
      </c>
      <c r="C601" s="50" t="s">
        <v>1186</v>
      </c>
      <c r="D601" s="242">
        <v>0</v>
      </c>
      <c r="E601" s="242">
        <v>0</v>
      </c>
      <c r="F601" s="52" t="str">
        <f t="shared" si="119"/>
        <v>-</v>
      </c>
    </row>
    <row r="602" spans="1:6" ht="24">
      <c r="A602" s="53">
        <v>5424</v>
      </c>
      <c r="B602" s="85" t="s">
        <v>1187</v>
      </c>
      <c r="C602" s="50" t="s">
        <v>1188</v>
      </c>
      <c r="D602" s="242">
        <v>0</v>
      </c>
      <c r="E602" s="242">
        <v>0</v>
      </c>
      <c r="F602" s="52" t="str">
        <f t="shared" si="119"/>
        <v>-</v>
      </c>
    </row>
    <row r="603" spans="1:6" ht="24">
      <c r="A603" s="53">
        <v>543</v>
      </c>
      <c r="B603" s="85" t="s">
        <v>1189</v>
      </c>
      <c r="C603" s="50" t="s">
        <v>1190</v>
      </c>
      <c r="D603" s="51">
        <f t="shared" si="170" ref="D603:E603">D604</f>
        <v>0</v>
      </c>
      <c r="E603" s="51">
        <f t="shared" si="170"/>
        <v>0</v>
      </c>
      <c r="F603" s="52" t="str">
        <f t="shared" si="119"/>
        <v>-</v>
      </c>
    </row>
    <row r="604" spans="1:6" ht="12.75" customHeight="1">
      <c r="A604" s="53">
        <v>5431</v>
      </c>
      <c r="B604" s="85" t="s">
        <v>1191</v>
      </c>
      <c r="C604" s="50" t="s">
        <v>1192</v>
      </c>
      <c r="D604" s="242">
        <v>0</v>
      </c>
      <c r="E604" s="242">
        <v>0</v>
      </c>
      <c r="F604" s="52" t="str">
        <f t="shared" si="119"/>
        <v>-</v>
      </c>
    </row>
    <row r="605" spans="1:6" ht="24">
      <c r="A605" s="53">
        <v>544</v>
      </c>
      <c r="B605" s="85" t="s">
        <v>1193</v>
      </c>
      <c r="C605" s="50" t="s">
        <v>1194</v>
      </c>
      <c r="D605" s="51">
        <f t="shared" si="171" ref="D605:E605">SUM(D606:D611)</f>
        <v>0</v>
      </c>
      <c r="E605" s="51">
        <f t="shared" si="171"/>
        <v>100000</v>
      </c>
      <c r="F605" s="52" t="str">
        <f t="shared" si="119"/>
        <v>-</v>
      </c>
    </row>
    <row r="606" spans="1:6" ht="24">
      <c r="A606" s="53">
        <v>5443</v>
      </c>
      <c r="B606" s="85" t="s">
        <v>1195</v>
      </c>
      <c r="C606" s="50" t="s">
        <v>1196</v>
      </c>
      <c r="D606" s="242"/>
      <c r="E606" s="242">
        <v>100000</v>
      </c>
      <c r="F606" s="52" t="str">
        <f t="shared" si="119"/>
        <v>-</v>
      </c>
    </row>
    <row r="607" spans="1:6" ht="24">
      <c r="A607" s="53">
        <v>5444</v>
      </c>
      <c r="B607" s="232" t="s">
        <v>1197</v>
      </c>
      <c r="C607" s="50" t="s">
        <v>1198</v>
      </c>
      <c r="D607" s="242">
        <v>0</v>
      </c>
      <c r="E607" s="242">
        <v>0</v>
      </c>
      <c r="F607" s="52" t="str">
        <f t="shared" si="119"/>
        <v>-</v>
      </c>
    </row>
    <row r="608" spans="1:6" ht="24">
      <c r="A608" s="60">
        <v>5445</v>
      </c>
      <c r="B608" s="85" t="s">
        <v>1199</v>
      </c>
      <c r="C608" s="61" t="s">
        <v>1200</v>
      </c>
      <c r="D608" s="242">
        <v>0</v>
      </c>
      <c r="E608" s="242">
        <v>0</v>
      </c>
      <c r="F608" s="52" t="str">
        <f t="shared" si="119"/>
        <v>-</v>
      </c>
    </row>
    <row r="609" spans="1:6" ht="12.75" customHeight="1">
      <c r="A609" s="53">
        <v>5446</v>
      </c>
      <c r="B609" s="85" t="s">
        <v>1201</v>
      </c>
      <c r="C609" s="50" t="s">
        <v>1202</v>
      </c>
      <c r="D609" s="242">
        <v>0</v>
      </c>
      <c r="E609" s="242">
        <v>0</v>
      </c>
      <c r="F609" s="52" t="str">
        <f t="shared" si="119"/>
        <v>-</v>
      </c>
    </row>
    <row r="610" spans="1:6" ht="12.75" customHeight="1">
      <c r="A610" s="53">
        <v>5447</v>
      </c>
      <c r="B610" s="85" t="s">
        <v>1203</v>
      </c>
      <c r="C610" s="50" t="s">
        <v>1204</v>
      </c>
      <c r="D610" s="242">
        <v>0</v>
      </c>
      <c r="E610" s="242">
        <v>0</v>
      </c>
      <c r="F610" s="52" t="str">
        <f t="shared" si="119"/>
        <v>-</v>
      </c>
    </row>
    <row r="611" spans="1:6" ht="24">
      <c r="A611" s="53">
        <v>5448</v>
      </c>
      <c r="B611" s="85" t="s">
        <v>1205</v>
      </c>
      <c r="C611" s="50" t="s">
        <v>1206</v>
      </c>
      <c r="D611" s="242">
        <v>0</v>
      </c>
      <c r="E611" s="242">
        <v>0</v>
      </c>
      <c r="F611" s="52" t="str">
        <f t="shared" si="119"/>
        <v>-</v>
      </c>
    </row>
    <row r="612" spans="1:6" ht="24">
      <c r="A612" s="53">
        <v>545</v>
      </c>
      <c r="B612" s="85" t="s">
        <v>1207</v>
      </c>
      <c r="C612" s="50" t="s">
        <v>1208</v>
      </c>
      <c r="D612" s="51">
        <f t="shared" si="172" ref="D612:E612">SUM(D613:D616)</f>
        <v>0</v>
      </c>
      <c r="E612" s="51">
        <f t="shared" si="172"/>
        <v>0</v>
      </c>
      <c r="F612" s="52" t="str">
        <f t="shared" si="119"/>
        <v>-</v>
      </c>
    </row>
    <row r="613" spans="1:6" ht="24">
      <c r="A613" s="53">
        <v>5453</v>
      </c>
      <c r="B613" s="232" t="s">
        <v>1209</v>
      </c>
      <c r="C613" s="50" t="s">
        <v>1210</v>
      </c>
      <c r="D613" s="242">
        <v>0</v>
      </c>
      <c r="E613" s="242">
        <v>0</v>
      </c>
      <c r="F613" s="52" t="str">
        <f t="shared" si="119"/>
        <v>-</v>
      </c>
    </row>
    <row r="614" spans="1:6" ht="12.75" customHeight="1">
      <c r="A614" s="53">
        <v>5454</v>
      </c>
      <c r="B614" s="85" t="s">
        <v>1211</v>
      </c>
      <c r="C614" s="50" t="s">
        <v>1212</v>
      </c>
      <c r="D614" s="242">
        <v>0</v>
      </c>
      <c r="E614" s="242">
        <v>0</v>
      </c>
      <c r="F614" s="52" t="str">
        <f t="shared" si="119"/>
        <v>-</v>
      </c>
    </row>
    <row r="615" spans="1:6" ht="12.75" customHeight="1">
      <c r="A615" s="53">
        <v>5455</v>
      </c>
      <c r="B615" s="85" t="s">
        <v>1213</v>
      </c>
      <c r="C615" s="50" t="s">
        <v>1214</v>
      </c>
      <c r="D615" s="242">
        <v>0</v>
      </c>
      <c r="E615" s="242">
        <v>0</v>
      </c>
      <c r="F615" s="52" t="str">
        <f t="shared" si="119"/>
        <v>-</v>
      </c>
    </row>
    <row r="616" spans="1:6" ht="12.75" customHeight="1">
      <c r="A616" s="53">
        <v>5456</v>
      </c>
      <c r="B616" s="85" t="s">
        <v>1215</v>
      </c>
      <c r="C616" s="50" t="s">
        <v>1216</v>
      </c>
      <c r="D616" s="242">
        <v>0</v>
      </c>
      <c r="E616" s="242">
        <v>0</v>
      </c>
      <c r="F616" s="52" t="str">
        <f t="shared" si="119"/>
        <v>-</v>
      </c>
    </row>
    <row r="617" spans="1:6" ht="24">
      <c r="A617" s="53">
        <v>547</v>
      </c>
      <c r="B617" s="85" t="s">
        <v>1217</v>
      </c>
      <c r="C617" s="50" t="s">
        <v>1218</v>
      </c>
      <c r="D617" s="51">
        <f t="shared" si="173" ref="D617:E617">SUM(D618:D624)</f>
        <v>64</v>
      </c>
      <c r="E617" s="51">
        <f t="shared" si="173"/>
        <v>0</v>
      </c>
      <c r="F617" s="52">
        <f t="shared" si="119"/>
        <v>0</v>
      </c>
    </row>
    <row r="618" spans="1:6" ht="12.75" customHeight="1">
      <c r="A618" s="53">
        <v>5471</v>
      </c>
      <c r="B618" s="85" t="s">
        <v>1219</v>
      </c>
      <c r="C618" s="50" t="s">
        <v>1220</v>
      </c>
      <c r="D618" s="242">
        <v>64</v>
      </c>
      <c r="E618" s="242"/>
      <c r="F618" s="52">
        <f t="shared" si="119"/>
        <v>0</v>
      </c>
    </row>
    <row r="619" spans="1:6" ht="12.75" customHeight="1">
      <c r="A619" s="53">
        <v>5472</v>
      </c>
      <c r="B619" s="85" t="s">
        <v>1221</v>
      </c>
      <c r="C619" s="50" t="s">
        <v>1222</v>
      </c>
      <c r="D619" s="242">
        <v>0</v>
      </c>
      <c r="E619" s="242">
        <v>0</v>
      </c>
      <c r="F619" s="52" t="str">
        <f t="shared" si="119"/>
        <v>-</v>
      </c>
    </row>
    <row r="620" spans="1:6" ht="12.75" customHeight="1">
      <c r="A620" s="53">
        <v>5473</v>
      </c>
      <c r="B620" s="85" t="s">
        <v>1223</v>
      </c>
      <c r="C620" s="50" t="s">
        <v>1224</v>
      </c>
      <c r="D620" s="242">
        <v>0</v>
      </c>
      <c r="E620" s="242">
        <v>0</v>
      </c>
      <c r="F620" s="52" t="str">
        <f t="shared" si="119"/>
        <v>-</v>
      </c>
    </row>
    <row r="621" spans="1:6" ht="12.75" customHeight="1">
      <c r="A621" s="53">
        <v>5474</v>
      </c>
      <c r="B621" s="85" t="s">
        <v>1225</v>
      </c>
      <c r="C621" s="50" t="s">
        <v>1226</v>
      </c>
      <c r="D621" s="242">
        <v>0</v>
      </c>
      <c r="E621" s="242">
        <v>0</v>
      </c>
      <c r="F621" s="52" t="str">
        <f t="shared" si="119"/>
        <v>-</v>
      </c>
    </row>
    <row r="622" spans="1:6" ht="12.75" customHeight="1">
      <c r="A622" s="53">
        <v>5475</v>
      </c>
      <c r="B622" s="85" t="s">
        <v>1227</v>
      </c>
      <c r="C622" s="50" t="s">
        <v>1228</v>
      </c>
      <c r="D622" s="242">
        <v>0</v>
      </c>
      <c r="E622" s="242">
        <v>0</v>
      </c>
      <c r="F622" s="52" t="str">
        <f t="shared" si="119"/>
        <v>-</v>
      </c>
    </row>
    <row r="623" spans="1:6" ht="24">
      <c r="A623" s="53">
        <v>5476</v>
      </c>
      <c r="B623" s="85" t="s">
        <v>1229</v>
      </c>
      <c r="C623" s="50" t="s">
        <v>1230</v>
      </c>
      <c r="D623" s="242">
        <v>0</v>
      </c>
      <c r="E623" s="242">
        <v>0</v>
      </c>
      <c r="F623" s="52" t="str">
        <f t="shared" si="119"/>
        <v>-</v>
      </c>
    </row>
    <row r="624" spans="1:6" ht="24">
      <c r="A624" s="53">
        <v>5477</v>
      </c>
      <c r="B624" s="85" t="s">
        <v>1231</v>
      </c>
      <c r="C624" s="50" t="s">
        <v>1232</v>
      </c>
      <c r="D624" s="242">
        <v>0</v>
      </c>
      <c r="E624" s="242">
        <v>0</v>
      </c>
      <c r="F624" s="52" t="str">
        <f t="shared" si="119"/>
        <v>-</v>
      </c>
    </row>
    <row r="625" spans="1:6" ht="12.75" customHeight="1">
      <c r="A625" s="53">
        <v>55</v>
      </c>
      <c r="B625" s="85" t="s">
        <v>1233</v>
      </c>
      <c r="C625" s="50" t="s">
        <v>1234</v>
      </c>
      <c r="D625" s="51">
        <f t="shared" si="174" ref="D625:E625">D626+D629+D632</f>
        <v>0</v>
      </c>
      <c r="E625" s="51">
        <f t="shared" si="174"/>
        <v>0</v>
      </c>
      <c r="F625" s="52" t="str">
        <f t="shared" si="119"/>
        <v>-</v>
      </c>
    </row>
    <row r="626" spans="1:6" ht="12.75" customHeight="1">
      <c r="A626" s="53">
        <v>551</v>
      </c>
      <c r="B626" s="85" t="s">
        <v>1235</v>
      </c>
      <c r="C626" s="50" t="s">
        <v>1236</v>
      </c>
      <c r="D626" s="51">
        <f t="shared" si="175" ref="D626:E626">SUM(D627:D628)</f>
        <v>0</v>
      </c>
      <c r="E626" s="51">
        <f t="shared" si="175"/>
        <v>0</v>
      </c>
      <c r="F626" s="52" t="str">
        <f t="shared" si="119"/>
        <v>-</v>
      </c>
    </row>
    <row r="627" spans="1:6" ht="12.75" customHeight="1">
      <c r="A627" s="53">
        <v>5511</v>
      </c>
      <c r="B627" s="85" t="s">
        <v>1237</v>
      </c>
      <c r="C627" s="50" t="s">
        <v>1238</v>
      </c>
      <c r="D627" s="242">
        <v>0</v>
      </c>
      <c r="E627" s="242">
        <v>0</v>
      </c>
      <c r="F627" s="52" t="str">
        <f t="shared" si="119"/>
        <v>-</v>
      </c>
    </row>
    <row r="628" spans="1:6" ht="12.75" customHeight="1">
      <c r="A628" s="53">
        <v>5512</v>
      </c>
      <c r="B628" s="85" t="s">
        <v>1239</v>
      </c>
      <c r="C628" s="50" t="s">
        <v>1240</v>
      </c>
      <c r="D628" s="242">
        <v>0</v>
      </c>
      <c r="E628" s="242">
        <v>0</v>
      </c>
      <c r="F628" s="52" t="str">
        <f t="shared" si="119"/>
        <v>-</v>
      </c>
    </row>
    <row r="629" spans="1:6" ht="12.75" customHeight="1">
      <c r="A629" s="53">
        <v>552</v>
      </c>
      <c r="B629" s="85" t="s">
        <v>1241</v>
      </c>
      <c r="C629" s="50" t="s">
        <v>1242</v>
      </c>
      <c r="D629" s="51">
        <f t="shared" si="176" ref="D629:E629">SUM(D630:D631)</f>
        <v>0</v>
      </c>
      <c r="E629" s="51">
        <f t="shared" si="176"/>
        <v>0</v>
      </c>
      <c r="F629" s="52" t="str">
        <f t="shared" si="119"/>
        <v>-</v>
      </c>
    </row>
    <row r="630" spans="1:6" ht="12.75" customHeight="1">
      <c r="A630" s="53">
        <v>5521</v>
      </c>
      <c r="B630" s="85" t="s">
        <v>1243</v>
      </c>
      <c r="C630" s="50" t="s">
        <v>1244</v>
      </c>
      <c r="D630" s="242">
        <v>0</v>
      </c>
      <c r="E630" s="242">
        <v>0</v>
      </c>
      <c r="F630" s="52" t="str">
        <f t="shared" si="119"/>
        <v>-</v>
      </c>
    </row>
    <row r="631" spans="1:6" ht="12.75" customHeight="1">
      <c r="A631" s="53">
        <v>5522</v>
      </c>
      <c r="B631" s="85" t="s">
        <v>1245</v>
      </c>
      <c r="C631" s="50" t="s">
        <v>1246</v>
      </c>
      <c r="D631" s="242">
        <v>0</v>
      </c>
      <c r="E631" s="242">
        <v>0</v>
      </c>
      <c r="F631" s="52" t="str">
        <f t="shared" si="119"/>
        <v>-</v>
      </c>
    </row>
    <row r="632" spans="1:6" ht="24">
      <c r="A632" s="53">
        <v>553</v>
      </c>
      <c r="B632" s="85" t="s">
        <v>1247</v>
      </c>
      <c r="C632" s="50" t="s">
        <v>1248</v>
      </c>
      <c r="D632" s="51">
        <f t="shared" si="177" ref="D632:E632">SUM(D633:D634)</f>
        <v>0</v>
      </c>
      <c r="E632" s="51">
        <f t="shared" si="177"/>
        <v>0</v>
      </c>
      <c r="F632" s="52" t="str">
        <f t="shared" si="119"/>
        <v>-</v>
      </c>
    </row>
    <row r="633" spans="1:6" ht="12.75" customHeight="1">
      <c r="A633" s="53">
        <v>5531</v>
      </c>
      <c r="B633" s="232" t="s">
        <v>1249</v>
      </c>
      <c r="C633" s="50" t="s">
        <v>1250</v>
      </c>
      <c r="D633" s="242">
        <v>0</v>
      </c>
      <c r="E633" s="242">
        <v>0</v>
      </c>
      <c r="F633" s="52" t="str">
        <f t="shared" si="119"/>
        <v>-</v>
      </c>
    </row>
    <row r="634" spans="1:6" ht="12.75" customHeight="1">
      <c r="A634" s="53">
        <v>5532</v>
      </c>
      <c r="B634" s="85" t="s">
        <v>1251</v>
      </c>
      <c r="C634" s="50" t="s">
        <v>1252</v>
      </c>
      <c r="D634" s="242">
        <v>0</v>
      </c>
      <c r="E634" s="242">
        <v>0</v>
      </c>
      <c r="F634" s="52" t="str">
        <f t="shared" si="119"/>
        <v>-</v>
      </c>
    </row>
    <row r="635" spans="1:6" ht="12.75" customHeight="1">
      <c r="A635" s="53" t="s">
        <v>594</v>
      </c>
      <c r="B635" s="85" t="s">
        <v>1253</v>
      </c>
      <c r="C635" s="50" t="s">
        <v>1254</v>
      </c>
      <c r="D635" s="51">
        <f t="shared" si="178" ref="D635:E635">IF(D420-D528&gt;=0,D420-D528,0)</f>
        <v>0</v>
      </c>
      <c r="E635" s="51">
        <f t="shared" si="178"/>
        <v>2042408.6400000001</v>
      </c>
      <c r="F635" s="52" t="str">
        <f t="shared" si="119"/>
        <v>-</v>
      </c>
    </row>
    <row r="636" spans="1:6" ht="12.75" customHeight="1">
      <c r="A636" s="53" t="s">
        <v>594</v>
      </c>
      <c r="B636" s="85" t="s">
        <v>1255</v>
      </c>
      <c r="C636" s="50" t="s">
        <v>1256</v>
      </c>
      <c r="D636" s="51">
        <f t="shared" si="179" ref="D636:E636">IF(D528-D420&gt;=0,D528-D420,0)</f>
        <v>168179</v>
      </c>
      <c r="E636" s="51">
        <f t="shared" si="179"/>
        <v>0</v>
      </c>
      <c r="F636" s="52">
        <f t="shared" si="119"/>
        <v>0</v>
      </c>
    </row>
    <row r="637" spans="1:6" ht="12.75" customHeight="1">
      <c r="A637" s="53">
        <v>92213</v>
      </c>
      <c r="B637" s="85" t="s">
        <v>1257</v>
      </c>
      <c r="C637" s="50" t="s">
        <v>1258</v>
      </c>
      <c r="D637" s="242">
        <v>1445426.96</v>
      </c>
      <c r="E637" s="242">
        <v>1277248.71</v>
      </c>
      <c r="F637" s="52">
        <f t="shared" si="119"/>
        <v>88.364804680272471</v>
      </c>
    </row>
    <row r="638" spans="1:6" ht="12.75" customHeight="1">
      <c r="A638" s="53">
        <v>92223</v>
      </c>
      <c r="B638" s="85" t="s">
        <v>1259</v>
      </c>
      <c r="C638" s="50" t="s">
        <v>1260</v>
      </c>
      <c r="D638" s="310">
        <v>0</v>
      </c>
      <c r="E638" s="242">
        <v>0</v>
      </c>
      <c r="F638" s="52" t="str">
        <f t="shared" si="119"/>
        <v>-</v>
      </c>
    </row>
    <row r="639" spans="1:6" ht="12.75" customHeight="1">
      <c r="A639" s="53" t="s">
        <v>594</v>
      </c>
      <c r="B639" s="85" t="s">
        <v>1261</v>
      </c>
      <c r="C639" s="50" t="s">
        <v>1262</v>
      </c>
      <c r="D639" s="51">
        <f t="shared" si="180" ref="D639:E639">D412+D420</f>
        <v>5149430.1800000006</v>
      </c>
      <c r="E639" s="51">
        <f t="shared" si="180"/>
        <v>9000348.2199999988</v>
      </c>
      <c r="F639" s="52">
        <f t="shared" si="119"/>
        <v>174.78338195470005</v>
      </c>
    </row>
    <row r="640" spans="1:6" ht="12.75" customHeight="1">
      <c r="A640" s="53" t="s">
        <v>594</v>
      </c>
      <c r="B640" s="85" t="s">
        <v>1263</v>
      </c>
      <c r="C640" s="50" t="s">
        <v>1264</v>
      </c>
      <c r="D640" s="51">
        <f t="shared" si="181" ref="D640:E640">D413+D528</f>
        <v>5320110.8600000003</v>
      </c>
      <c r="E640" s="51">
        <f t="shared" si="181"/>
        <v>9766859.7699999996</v>
      </c>
      <c r="F640" s="52">
        <f t="shared" si="119"/>
        <v>183.58376407968308</v>
      </c>
    </row>
    <row r="641" spans="1:6" ht="12.75" customHeight="1">
      <c r="A641" s="53" t="s">
        <v>594</v>
      </c>
      <c r="B641" s="85" t="s">
        <v>1265</v>
      </c>
      <c r="C641" s="50" t="s">
        <v>1266</v>
      </c>
      <c r="D641" s="51">
        <f t="shared" si="182" ref="D641:E641">IF(D639&gt;=D640,D639-D640,0)</f>
        <v>0</v>
      </c>
      <c r="E641" s="51">
        <f t="shared" si="182"/>
        <v>0</v>
      </c>
      <c r="F641" s="52" t="str">
        <f t="shared" si="119"/>
        <v>-</v>
      </c>
    </row>
    <row r="642" spans="1:6" ht="12.75" customHeight="1">
      <c r="A642" s="53" t="s">
        <v>594</v>
      </c>
      <c r="B642" s="85" t="s">
        <v>1267</v>
      </c>
      <c r="C642" s="50" t="s">
        <v>1268</v>
      </c>
      <c r="D642" s="51">
        <f t="shared" si="183" ref="D642:E642">IF(D640&gt;=D639,D640-D639,0)</f>
        <v>170680.6799999997</v>
      </c>
      <c r="E642" s="51">
        <f t="shared" si="183"/>
        <v>766511.55000000075</v>
      </c>
      <c r="F642" s="52">
        <f t="shared" si="119"/>
        <v>449.09098674788623</v>
      </c>
    </row>
    <row r="643" spans="1:6" ht="24">
      <c r="A643" s="60" t="s">
        <v>1269</v>
      </c>
      <c r="B643" s="85" t="s">
        <v>1270</v>
      </c>
      <c r="C643" s="61" t="s">
        <v>1269</v>
      </c>
      <c r="D643" s="51">
        <f t="shared" si="184" ref="D643:E643">IF(D416-D417+D637-D638&gt;=0,D416-D417+D637-D638,0)</f>
        <v>0</v>
      </c>
      <c r="E643" s="51">
        <f t="shared" si="184"/>
        <v>0</v>
      </c>
      <c r="F643" s="52" t="str">
        <f t="shared" si="119"/>
        <v>-</v>
      </c>
    </row>
    <row r="644" spans="1:6" ht="24">
      <c r="A644" s="60" t="s">
        <v>1271</v>
      </c>
      <c r="B644" s="85" t="s">
        <v>1272</v>
      </c>
      <c r="C644" s="61" t="s">
        <v>1271</v>
      </c>
      <c r="D644" s="51">
        <f t="shared" si="185" ref="D644:E644">IF(D417-D416+D638-D637&gt;=0,D417-D416+D638-D637,0)</f>
        <v>367414.33000000007</v>
      </c>
      <c r="E644" s="51">
        <f t="shared" si="185"/>
        <v>538095.00999999978</v>
      </c>
      <c r="F644" s="52">
        <f t="shared" si="119"/>
        <v>146.4545517318281</v>
      </c>
    </row>
    <row r="645" spans="1:6" ht="24">
      <c r="A645" s="53" t="s">
        <v>594</v>
      </c>
      <c r="B645" s="85" t="s">
        <v>1273</v>
      </c>
      <c r="C645" s="50" t="s">
        <v>1274</v>
      </c>
      <c r="D645" s="51">
        <f t="shared" si="186" ref="D645:E645">IF(D641+D643-D642-D644&gt;=0,D641+D643-D642-D644,0)</f>
        <v>0</v>
      </c>
      <c r="E645" s="51">
        <f t="shared" si="186"/>
        <v>0</v>
      </c>
      <c r="F645" s="52" t="str">
        <f t="shared" si="119"/>
        <v>-</v>
      </c>
    </row>
    <row r="646" spans="1:6" ht="24">
      <c r="A646" s="53" t="s">
        <v>594</v>
      </c>
      <c r="B646" s="85" t="s">
        <v>1275</v>
      </c>
      <c r="C646" s="50" t="s">
        <v>1276</v>
      </c>
      <c r="D646" s="51">
        <f t="shared" si="187" ref="D646:E646">IF(D642+D644-D641-D643&gt;=0,D642+D644-D641-D643,0)</f>
        <v>538095.00999999978</v>
      </c>
      <c r="E646" s="51">
        <f t="shared" si="187"/>
        <v>1304606.5600000005</v>
      </c>
      <c r="F646" s="52">
        <f t="shared" si="119"/>
        <v>242.44910949833957</v>
      </c>
    </row>
    <row r="647" spans="1:6" ht="24">
      <c r="A647" s="55" t="s">
        <v>1277</v>
      </c>
      <c r="B647" s="233" t="s">
        <v>1278</v>
      </c>
      <c r="C647" s="56" t="s">
        <v>1277</v>
      </c>
      <c r="D647" s="243">
        <v>0</v>
      </c>
      <c r="E647" s="243">
        <v>0</v>
      </c>
      <c r="F647" s="57" t="str">
        <f t="shared" si="119"/>
        <v>-</v>
      </c>
    </row>
    <row r="648" spans="1:6" s="75" customFormat="1" ht="20.1" customHeight="1">
      <c r="A648" s="351" t="s">
        <v>1279</v>
      </c>
      <c r="B648" s="352"/>
      <c r="C648" s="219"/>
      <c r="D648" s="58"/>
      <c r="E648" s="58"/>
      <c r="F648" s="59"/>
    </row>
    <row r="649" spans="1:6" ht="12.75" customHeight="1">
      <c r="A649" s="53">
        <v>11</v>
      </c>
      <c r="B649" s="85" t="s">
        <v>1280</v>
      </c>
      <c r="C649" s="50" t="s">
        <v>1281</v>
      </c>
      <c r="D649" s="242">
        <v>65499.86</v>
      </c>
      <c r="E649" s="242">
        <v>13790.11</v>
      </c>
      <c r="F649" s="52">
        <f t="shared" si="188" ref="F649:F724">IF(D649&lt;&gt;0,IF(E649/D649&gt;=100,"&gt;&gt;100",E649/D649*100),"-")</f>
        <v>21.053648053598895</v>
      </c>
    </row>
    <row r="650" spans="1:6" ht="12.75" customHeight="1">
      <c r="A650" s="53" t="s">
        <v>1282</v>
      </c>
      <c r="B650" s="85" t="s">
        <v>1283</v>
      </c>
      <c r="C650" s="50" t="s">
        <v>1282</v>
      </c>
      <c r="D650" s="242">
        <v>6592065.6699999999</v>
      </c>
      <c r="E650" s="242">
        <v>10326528.810000001</v>
      </c>
      <c r="F650" s="52">
        <f t="shared" si="188"/>
        <v>156.65087890424491</v>
      </c>
    </row>
    <row r="651" spans="1:6" ht="12.75" customHeight="1">
      <c r="A651" s="53" t="s">
        <v>1284</v>
      </c>
      <c r="B651" s="85" t="s">
        <v>1285</v>
      </c>
      <c r="C651" s="50" t="s">
        <v>1284</v>
      </c>
      <c r="D651" s="242">
        <v>6643775.4199999999</v>
      </c>
      <c r="E651" s="242">
        <v>10246695.6</v>
      </c>
      <c r="F651" s="52">
        <f t="shared" si="188"/>
        <v>154.23001158579197</v>
      </c>
    </row>
    <row r="652" spans="1:6" ht="24">
      <c r="A652" s="53">
        <v>11</v>
      </c>
      <c r="B652" s="85" t="s">
        <v>1286</v>
      </c>
      <c r="C652" s="50" t="s">
        <v>1287</v>
      </c>
      <c r="D652" s="51">
        <f t="shared" si="189" ref="D652:E652">+D649+D650-D651</f>
        <v>13790.110000000335</v>
      </c>
      <c r="E652" s="51">
        <f t="shared" si="189"/>
        <v>93623.320000000298</v>
      </c>
      <c r="F652" s="52">
        <f t="shared" si="188"/>
        <v>678.91641183426395</v>
      </c>
    </row>
    <row r="653" spans="1:6" ht="24">
      <c r="A653" s="53" t="s">
        <v>594</v>
      </c>
      <c r="B653" s="85" t="s">
        <v>1288</v>
      </c>
      <c r="C653" s="50" t="s">
        <v>1289</v>
      </c>
      <c r="D653" s="262">
        <v>20</v>
      </c>
      <c r="E653" s="262">
        <v>20</v>
      </c>
      <c r="F653" s="52">
        <f t="shared" si="188"/>
        <v>100</v>
      </c>
    </row>
    <row r="654" spans="1:6" ht="24">
      <c r="A654" s="53" t="s">
        <v>594</v>
      </c>
      <c r="B654" s="85" t="s">
        <v>1290</v>
      </c>
      <c r="C654" s="50" t="s">
        <v>1291</v>
      </c>
      <c r="D654" s="262">
        <v>0</v>
      </c>
      <c r="E654" s="262">
        <v>0</v>
      </c>
      <c r="F654" s="52" t="str">
        <f t="shared" si="188"/>
        <v>-</v>
      </c>
    </row>
    <row r="655" spans="1:6" ht="12.75" customHeight="1">
      <c r="A655" s="53" t="s">
        <v>594</v>
      </c>
      <c r="B655" s="85" t="s">
        <v>1292</v>
      </c>
      <c r="C655" s="50" t="s">
        <v>1293</v>
      </c>
      <c r="D655" s="262">
        <v>20</v>
      </c>
      <c r="E655" s="262">
        <v>19</v>
      </c>
      <c r="F655" s="52">
        <f t="shared" si="188"/>
        <v>95</v>
      </c>
    </row>
    <row r="656" spans="1:6" ht="12.75" customHeight="1">
      <c r="A656" s="53" t="s">
        <v>594</v>
      </c>
      <c r="B656" s="85" t="s">
        <v>1294</v>
      </c>
      <c r="C656" s="50" t="s">
        <v>1295</v>
      </c>
      <c r="D656" s="262">
        <v>0</v>
      </c>
      <c r="E656" s="262">
        <v>0</v>
      </c>
      <c r="F656" s="52" t="str">
        <f t="shared" si="188"/>
        <v>-</v>
      </c>
    </row>
    <row r="657" spans="1:6" ht="24">
      <c r="A657" s="53" t="s">
        <v>1296</v>
      </c>
      <c r="B657" s="85" t="s">
        <v>1297</v>
      </c>
      <c r="C657" s="50" t="s">
        <v>1298</v>
      </c>
      <c r="D657" s="242">
        <v>0</v>
      </c>
      <c r="E657" s="242">
        <v>0</v>
      </c>
      <c r="F657" s="52" t="str">
        <f t="shared" si="188"/>
        <v>-</v>
      </c>
    </row>
    <row r="658" spans="1:6" ht="12.75" customHeight="1">
      <c r="A658" s="53">
        <v>61315</v>
      </c>
      <c r="B658" s="85" t="s">
        <v>1299</v>
      </c>
      <c r="C658" s="50" t="s">
        <v>1300</v>
      </c>
      <c r="D658" s="242">
        <v>0</v>
      </c>
      <c r="E658" s="242">
        <v>0</v>
      </c>
      <c r="F658" s="52" t="str">
        <f t="shared" si="188"/>
        <v>-</v>
      </c>
    </row>
    <row r="659" spans="1:6" ht="12.75" customHeight="1">
      <c r="A659" s="53">
        <v>61451</v>
      </c>
      <c r="B659" s="85" t="s">
        <v>1301</v>
      </c>
      <c r="C659" s="50" t="s">
        <v>1302</v>
      </c>
      <c r="D659" s="242">
        <v>0</v>
      </c>
      <c r="E659" s="242">
        <v>0</v>
      </c>
      <c r="F659" s="52" t="str">
        <f t="shared" si="188"/>
        <v>-</v>
      </c>
    </row>
    <row r="660" spans="1:6" ht="12.75" customHeight="1">
      <c r="A660" s="53">
        <v>61453</v>
      </c>
      <c r="B660" s="85" t="s">
        <v>1303</v>
      </c>
      <c r="C660" s="50" t="s">
        <v>1304</v>
      </c>
      <c r="D660" s="242">
        <v>219.99</v>
      </c>
      <c r="E660" s="242">
        <v>0</v>
      </c>
      <c r="F660" s="52">
        <f t="shared" si="188"/>
        <v>0</v>
      </c>
    </row>
    <row r="661" spans="1:6" ht="12.75" customHeight="1">
      <c r="A661" s="53">
        <v>63311</v>
      </c>
      <c r="B661" s="85" t="s">
        <v>1305</v>
      </c>
      <c r="C661" s="50" t="s">
        <v>1306</v>
      </c>
      <c r="D661" s="242">
        <v>88996</v>
      </c>
      <c r="E661" s="242">
        <v>183128.26</v>
      </c>
      <c r="F661" s="52">
        <f t="shared" si="188"/>
        <v>205.77133803766463</v>
      </c>
    </row>
    <row r="662" spans="1:6" ht="12.75" customHeight="1">
      <c r="A662" s="53">
        <v>63312</v>
      </c>
      <c r="B662" s="85" t="s">
        <v>1307</v>
      </c>
      <c r="C662" s="50" t="s">
        <v>1308</v>
      </c>
      <c r="D662" s="242">
        <v>8151.48</v>
      </c>
      <c r="E662" s="242">
        <v>25900</v>
      </c>
      <c r="F662" s="52">
        <f t="shared" si="188"/>
        <v>317.73371216024577</v>
      </c>
    </row>
    <row r="663" spans="1:6" ht="12.75" customHeight="1">
      <c r="A663" s="53">
        <v>63313</v>
      </c>
      <c r="B663" s="85" t="s">
        <v>1309</v>
      </c>
      <c r="C663" s="50" t="s">
        <v>1310</v>
      </c>
      <c r="D663" s="242">
        <v>0</v>
      </c>
      <c r="E663" s="242">
        <v>0</v>
      </c>
      <c r="F663" s="52" t="str">
        <f t="shared" si="188"/>
        <v>-</v>
      </c>
    </row>
    <row r="664" spans="1:6" ht="12.75" customHeight="1">
      <c r="A664" s="53">
        <v>63314</v>
      </c>
      <c r="B664" s="85" t="s">
        <v>1311</v>
      </c>
      <c r="C664" s="50" t="s">
        <v>1312</v>
      </c>
      <c r="D664" s="242">
        <v>0</v>
      </c>
      <c r="E664" s="242">
        <v>0</v>
      </c>
      <c r="F664" s="52" t="str">
        <f t="shared" si="188"/>
        <v>-</v>
      </c>
    </row>
    <row r="665" spans="1:6" ht="12.75" customHeight="1">
      <c r="A665" s="53">
        <v>63321</v>
      </c>
      <c r="B665" s="85" t="s">
        <v>1313</v>
      </c>
      <c r="C665" s="50" t="s">
        <v>1314</v>
      </c>
      <c r="D665" s="242">
        <v>124548.41</v>
      </c>
      <c r="E665" s="242">
        <v>240440.36</v>
      </c>
      <c r="F665" s="52">
        <f t="shared" si="188"/>
        <v>193.04972259380909</v>
      </c>
    </row>
    <row r="666" spans="1:6" ht="12.75" customHeight="1">
      <c r="A666" s="53">
        <v>63322</v>
      </c>
      <c r="B666" s="85" t="s">
        <v>1315</v>
      </c>
      <c r="C666" s="50" t="s">
        <v>1316</v>
      </c>
      <c r="D666" s="242">
        <v>0</v>
      </c>
      <c r="E666" s="242">
        <v>146663.60</v>
      </c>
      <c r="F666" s="52" t="str">
        <f t="shared" si="188"/>
        <v>-</v>
      </c>
    </row>
    <row r="667" spans="1:6" ht="12.75" customHeight="1">
      <c r="A667" s="53">
        <v>63323</v>
      </c>
      <c r="B667" s="85" t="s">
        <v>1317</v>
      </c>
      <c r="C667" s="50" t="s">
        <v>1318</v>
      </c>
      <c r="D667" s="242">
        <v>0</v>
      </c>
      <c r="E667" s="242">
        <v>0</v>
      </c>
      <c r="F667" s="52" t="str">
        <f t="shared" si="188"/>
        <v>-</v>
      </c>
    </row>
    <row r="668" spans="1:6" ht="12.75" customHeight="1">
      <c r="A668" s="53">
        <v>63324</v>
      </c>
      <c r="B668" s="85" t="s">
        <v>1319</v>
      </c>
      <c r="C668" s="50" t="s">
        <v>1320</v>
      </c>
      <c r="D668" s="242">
        <v>9417</v>
      </c>
      <c r="E668" s="242">
        <v>0</v>
      </c>
      <c r="F668" s="52">
        <f t="shared" si="188"/>
        <v>0</v>
      </c>
    </row>
    <row r="669" spans="1:6" ht="12.75" customHeight="1">
      <c r="A669" s="53">
        <v>63414</v>
      </c>
      <c r="B669" s="85" t="s">
        <v>1321</v>
      </c>
      <c r="C669" s="50" t="s">
        <v>1322</v>
      </c>
      <c r="D669" s="242">
        <v>0</v>
      </c>
      <c r="E669" s="242">
        <v>0</v>
      </c>
      <c r="F669" s="52" t="str">
        <f t="shared" si="188"/>
        <v>-</v>
      </c>
    </row>
    <row r="670" spans="1:6" ht="12.75" customHeight="1">
      <c r="A670" s="53">
        <v>63415</v>
      </c>
      <c r="B670" s="85" t="s">
        <v>1323</v>
      </c>
      <c r="C670" s="50" t="s">
        <v>1324</v>
      </c>
      <c r="D670" s="242">
        <v>0</v>
      </c>
      <c r="E670" s="242">
        <v>0</v>
      </c>
      <c r="F670" s="52" t="str">
        <f t="shared" si="188"/>
        <v>-</v>
      </c>
    </row>
    <row r="671" spans="1:6" ht="24">
      <c r="A671" s="53">
        <v>63416</v>
      </c>
      <c r="B671" s="232" t="s">
        <v>1325</v>
      </c>
      <c r="C671" s="50" t="s">
        <v>1326</v>
      </c>
      <c r="D671" s="242">
        <v>0</v>
      </c>
      <c r="E671" s="242">
        <v>0</v>
      </c>
      <c r="F671" s="52" t="str">
        <f t="shared" si="188"/>
        <v>-</v>
      </c>
    </row>
    <row r="672" spans="1:6" ht="12.75" customHeight="1">
      <c r="A672" s="53">
        <v>63424</v>
      </c>
      <c r="B672" s="85" t="s">
        <v>1327</v>
      </c>
      <c r="C672" s="50" t="s">
        <v>1328</v>
      </c>
      <c r="D672" s="242">
        <v>0</v>
      </c>
      <c r="E672" s="242">
        <v>0</v>
      </c>
      <c r="F672" s="52" t="str">
        <f t="shared" si="188"/>
        <v>-</v>
      </c>
    </row>
    <row r="673" spans="1:6" ht="12.75" customHeight="1">
      <c r="A673" s="53">
        <v>63425</v>
      </c>
      <c r="B673" s="85" t="s">
        <v>1329</v>
      </c>
      <c r="C673" s="50" t="s">
        <v>1330</v>
      </c>
      <c r="D673" s="242">
        <v>7007.76</v>
      </c>
      <c r="E673" s="242">
        <v>66359.759999999995</v>
      </c>
      <c r="F673" s="52">
        <f t="shared" si="188"/>
        <v>946.94681324702901</v>
      </c>
    </row>
    <row r="674" spans="1:6" ht="24">
      <c r="A674" s="53">
        <v>63426</v>
      </c>
      <c r="B674" s="232" t="s">
        <v>1331</v>
      </c>
      <c r="C674" s="50" t="s">
        <v>1332</v>
      </c>
      <c r="D674" s="242">
        <v>0</v>
      </c>
      <c r="E674" s="242">
        <v>0</v>
      </c>
      <c r="F674" s="52" t="str">
        <f t="shared" si="188"/>
        <v>-</v>
      </c>
    </row>
    <row r="675" spans="1:6" ht="24">
      <c r="A675" s="53">
        <v>63612</v>
      </c>
      <c r="B675" s="232" t="s">
        <v>1333</v>
      </c>
      <c r="C675" s="50" t="s">
        <v>1334</v>
      </c>
      <c r="D675" s="242">
        <v>0</v>
      </c>
      <c r="E675" s="242">
        <v>0</v>
      </c>
      <c r="F675" s="52" t="str">
        <f t="shared" si="188"/>
        <v>-</v>
      </c>
    </row>
    <row r="676" spans="1:6" ht="24">
      <c r="A676" s="53">
        <v>63613</v>
      </c>
      <c r="B676" s="232" t="s">
        <v>1335</v>
      </c>
      <c r="C676" s="50" t="s">
        <v>1336</v>
      </c>
      <c r="D676" s="242">
        <v>0</v>
      </c>
      <c r="E676" s="242">
        <v>0</v>
      </c>
      <c r="F676" s="52" t="str">
        <f t="shared" si="188"/>
        <v>-</v>
      </c>
    </row>
    <row r="677" spans="1:6" ht="24">
      <c r="A677" s="53">
        <v>63622</v>
      </c>
      <c r="B677" s="232" t="s">
        <v>1337</v>
      </c>
      <c r="C677" s="50" t="s">
        <v>1338</v>
      </c>
      <c r="D677" s="242">
        <v>0</v>
      </c>
      <c r="E677" s="242">
        <v>0</v>
      </c>
      <c r="F677" s="52" t="str">
        <f t="shared" si="188"/>
        <v>-</v>
      </c>
    </row>
    <row r="678" spans="1:6" ht="24">
      <c r="A678" s="53">
        <v>63623</v>
      </c>
      <c r="B678" s="232" t="s">
        <v>1339</v>
      </c>
      <c r="C678" s="50" t="s">
        <v>1340</v>
      </c>
      <c r="D678" s="242">
        <v>0</v>
      </c>
      <c r="E678" s="242">
        <v>0</v>
      </c>
      <c r="F678" s="52" t="str">
        <f t="shared" si="188"/>
        <v>-</v>
      </c>
    </row>
    <row r="679" spans="1:6" ht="12.75" customHeight="1">
      <c r="A679" s="53">
        <v>63711</v>
      </c>
      <c r="B679" s="232" t="s">
        <v>1341</v>
      </c>
      <c r="C679" s="54">
        <v>63711</v>
      </c>
      <c r="D679" s="242">
        <v>0</v>
      </c>
      <c r="E679" s="242">
        <v>0</v>
      </c>
      <c r="F679" s="52" t="str">
        <f t="shared" si="188"/>
        <v>-</v>
      </c>
    </row>
    <row r="680" spans="1:6" ht="12.75" customHeight="1">
      <c r="A680" s="53">
        <v>63712</v>
      </c>
      <c r="B680" s="232" t="s">
        <v>1342</v>
      </c>
      <c r="C680" s="54">
        <v>63712</v>
      </c>
      <c r="D680" s="242">
        <v>0</v>
      </c>
      <c r="E680" s="242">
        <v>0</v>
      </c>
      <c r="F680" s="52" t="str">
        <f t="shared" si="188"/>
        <v>-</v>
      </c>
    </row>
    <row r="681" spans="1:6" ht="12.75" customHeight="1">
      <c r="A681" s="53">
        <v>63713</v>
      </c>
      <c r="B681" s="232" t="s">
        <v>1343</v>
      </c>
      <c r="C681" s="54">
        <v>63713</v>
      </c>
      <c r="D681" s="242">
        <v>0</v>
      </c>
      <c r="E681" s="242">
        <v>0</v>
      </c>
      <c r="F681" s="52" t="str">
        <f t="shared" si="188"/>
        <v>-</v>
      </c>
    </row>
    <row r="682" spans="1:6" ht="12.75" customHeight="1">
      <c r="A682" s="53">
        <v>63714</v>
      </c>
      <c r="B682" s="232" t="s">
        <v>1344</v>
      </c>
      <c r="C682" s="54">
        <v>63714</v>
      </c>
      <c r="D682" s="242">
        <v>0</v>
      </c>
      <c r="E682" s="242">
        <v>0</v>
      </c>
      <c r="F682" s="52" t="str">
        <f t="shared" si="188"/>
        <v>-</v>
      </c>
    </row>
    <row r="683" spans="1:6" ht="12.75" customHeight="1">
      <c r="A683" s="53">
        <v>63715</v>
      </c>
      <c r="B683" s="232" t="s">
        <v>1345</v>
      </c>
      <c r="C683" s="54">
        <v>63715</v>
      </c>
      <c r="D683" s="242">
        <v>0</v>
      </c>
      <c r="E683" s="242">
        <v>0</v>
      </c>
      <c r="F683" s="52" t="str">
        <f t="shared" si="188"/>
        <v>-</v>
      </c>
    </row>
    <row r="684" spans="1:6" ht="24">
      <c r="A684" s="53">
        <v>63716</v>
      </c>
      <c r="B684" s="232" t="s">
        <v>1346</v>
      </c>
      <c r="C684" s="54">
        <v>63716</v>
      </c>
      <c r="D684" s="242">
        <v>0</v>
      </c>
      <c r="E684" s="242">
        <v>0</v>
      </c>
      <c r="F684" s="52" t="str">
        <f t="shared" si="188"/>
        <v>-</v>
      </c>
    </row>
    <row r="685" spans="1:6" ht="24">
      <c r="A685" s="53">
        <v>63717</v>
      </c>
      <c r="B685" s="232" t="s">
        <v>1347</v>
      </c>
      <c r="C685" s="54">
        <v>63717</v>
      </c>
      <c r="D685" s="242">
        <v>0</v>
      </c>
      <c r="E685" s="242">
        <v>0</v>
      </c>
      <c r="F685" s="52" t="str">
        <f t="shared" si="188"/>
        <v>-</v>
      </c>
    </row>
    <row r="686" spans="1:6" ht="24">
      <c r="A686" s="53">
        <v>63721</v>
      </c>
      <c r="B686" s="232" t="s">
        <v>1348</v>
      </c>
      <c r="C686" s="54">
        <v>63721</v>
      </c>
      <c r="D686" s="242">
        <v>0</v>
      </c>
      <c r="E686" s="242">
        <v>0</v>
      </c>
      <c r="F686" s="52" t="str">
        <f t="shared" si="188"/>
        <v>-</v>
      </c>
    </row>
    <row r="687" spans="1:6" ht="24">
      <c r="A687" s="53">
        <v>63722</v>
      </c>
      <c r="B687" s="232" t="s">
        <v>1349</v>
      </c>
      <c r="C687" s="54">
        <v>63722</v>
      </c>
      <c r="D687" s="242">
        <v>0</v>
      </c>
      <c r="E687" s="242">
        <v>0</v>
      </c>
      <c r="F687" s="52" t="str">
        <f t="shared" si="188"/>
        <v>-</v>
      </c>
    </row>
    <row r="688" spans="1:6" ht="12.75" customHeight="1">
      <c r="A688" s="53">
        <v>63723</v>
      </c>
      <c r="B688" s="232" t="s">
        <v>1350</v>
      </c>
      <c r="C688" s="54">
        <v>63723</v>
      </c>
      <c r="D688" s="242">
        <v>0</v>
      </c>
      <c r="E688" s="242">
        <v>0</v>
      </c>
      <c r="F688" s="52" t="str">
        <f t="shared" si="188"/>
        <v>-</v>
      </c>
    </row>
    <row r="689" spans="1:6" ht="12.75" customHeight="1">
      <c r="A689" s="53">
        <v>63724</v>
      </c>
      <c r="B689" s="232" t="s">
        <v>1351</v>
      </c>
      <c r="C689" s="54">
        <v>63724</v>
      </c>
      <c r="D689" s="242">
        <v>0</v>
      </c>
      <c r="E689" s="242">
        <v>0</v>
      </c>
      <c r="F689" s="52" t="str">
        <f t="shared" si="188"/>
        <v>-</v>
      </c>
    </row>
    <row r="690" spans="1:6" ht="12.75" customHeight="1">
      <c r="A690" s="53">
        <v>63725</v>
      </c>
      <c r="B690" s="232" t="s">
        <v>1352</v>
      </c>
      <c r="C690" s="54">
        <v>63725</v>
      </c>
      <c r="D690" s="242">
        <v>0</v>
      </c>
      <c r="E690" s="242">
        <v>0</v>
      </c>
      <c r="F690" s="52" t="str">
        <f t="shared" si="188"/>
        <v>-</v>
      </c>
    </row>
    <row r="691" spans="1:6" ht="12.75" customHeight="1">
      <c r="A691" s="53">
        <v>63726</v>
      </c>
      <c r="B691" s="232" t="s">
        <v>1353</v>
      </c>
      <c r="C691" s="54">
        <v>63726</v>
      </c>
      <c r="D691" s="242">
        <v>0</v>
      </c>
      <c r="E691" s="242">
        <v>0</v>
      </c>
      <c r="F691" s="52" t="str">
        <f t="shared" si="188"/>
        <v>-</v>
      </c>
    </row>
    <row r="692" spans="1:6" ht="24">
      <c r="A692" s="53">
        <v>63727</v>
      </c>
      <c r="B692" s="232" t="s">
        <v>1354</v>
      </c>
      <c r="C692" s="54">
        <v>63727</v>
      </c>
      <c r="D692" s="242">
        <v>0</v>
      </c>
      <c r="E692" s="242">
        <v>0</v>
      </c>
      <c r="F692" s="52" t="str">
        <f t="shared" si="188"/>
        <v>-</v>
      </c>
    </row>
    <row r="693" spans="1:6" ht="24">
      <c r="A693" s="53">
        <v>63728</v>
      </c>
      <c r="B693" s="232" t="s">
        <v>1355</v>
      </c>
      <c r="C693" s="54">
        <v>63728</v>
      </c>
      <c r="D693" s="242">
        <v>0</v>
      </c>
      <c r="E693" s="242">
        <v>0</v>
      </c>
      <c r="F693" s="52" t="str">
        <f t="shared" si="188"/>
        <v>-</v>
      </c>
    </row>
    <row r="694" spans="1:6" ht="12.75" customHeight="1">
      <c r="A694" s="53">
        <v>63811</v>
      </c>
      <c r="B694" s="232" t="s">
        <v>1356</v>
      </c>
      <c r="C694" s="50" t="s">
        <v>1357</v>
      </c>
      <c r="D694" s="242">
        <v>0</v>
      </c>
      <c r="E694" s="242">
        <v>0</v>
      </c>
      <c r="F694" s="52" t="str">
        <f t="shared" si="188"/>
        <v>-</v>
      </c>
    </row>
    <row r="695" spans="1:6" ht="12.75" customHeight="1">
      <c r="A695" s="53">
        <v>63812</v>
      </c>
      <c r="B695" s="232" t="s">
        <v>1358</v>
      </c>
      <c r="C695" s="50" t="s">
        <v>1359</v>
      </c>
      <c r="D695" s="242">
        <v>0</v>
      </c>
      <c r="E695" s="242">
        <v>0</v>
      </c>
      <c r="F695" s="52" t="str">
        <f t="shared" si="188"/>
        <v>-</v>
      </c>
    </row>
    <row r="696" spans="1:6" ht="24">
      <c r="A696" s="53" t="s">
        <v>1360</v>
      </c>
      <c r="B696" s="232" t="s">
        <v>1361</v>
      </c>
      <c r="C696" s="50" t="s">
        <v>1360</v>
      </c>
      <c r="D696" s="242">
        <v>0</v>
      </c>
      <c r="E696" s="242">
        <v>0</v>
      </c>
      <c r="F696" s="52" t="str">
        <f t="shared" si="188"/>
        <v>-</v>
      </c>
    </row>
    <row r="697" spans="1:6" ht="24">
      <c r="A697" s="53" t="s">
        <v>1362</v>
      </c>
      <c r="B697" s="232" t="s">
        <v>1363</v>
      </c>
      <c r="C697" s="50" t="s">
        <v>1362</v>
      </c>
      <c r="D697" s="242">
        <v>0</v>
      </c>
      <c r="E697" s="242">
        <v>0</v>
      </c>
      <c r="F697" s="52" t="str">
        <f t="shared" si="188"/>
        <v>-</v>
      </c>
    </row>
    <row r="698" spans="1:6" ht="12.75" customHeight="1">
      <c r="A698" s="53">
        <v>63821</v>
      </c>
      <c r="B698" s="232" t="s">
        <v>1364</v>
      </c>
      <c r="C698" s="50" t="s">
        <v>1365</v>
      </c>
      <c r="D698" s="242">
        <v>34872.699999999997</v>
      </c>
      <c r="E698" s="242">
        <v>114672.50</v>
      </c>
      <c r="F698" s="52">
        <f t="shared" si="188"/>
        <v>328.83172223544494</v>
      </c>
    </row>
    <row r="699" spans="1:6" ht="12.75" customHeight="1">
      <c r="A699" s="53">
        <v>63822</v>
      </c>
      <c r="B699" s="232" t="s">
        <v>1366</v>
      </c>
      <c r="C699" s="50" t="s">
        <v>1367</v>
      </c>
      <c r="D699" s="242">
        <v>0</v>
      </c>
      <c r="E699" s="242">
        <v>0</v>
      </c>
      <c r="F699" s="52" t="str">
        <f t="shared" si="188"/>
        <v>-</v>
      </c>
    </row>
    <row r="700" spans="1:6" ht="24">
      <c r="A700" s="53" t="s">
        <v>1368</v>
      </c>
      <c r="B700" s="232" t="s">
        <v>1369</v>
      </c>
      <c r="C700" s="50" t="s">
        <v>1368</v>
      </c>
      <c r="D700" s="242">
        <v>0</v>
      </c>
      <c r="E700" s="242">
        <v>0</v>
      </c>
      <c r="F700" s="52" t="str">
        <f t="shared" si="188"/>
        <v>-</v>
      </c>
    </row>
    <row r="701" spans="1:6" ht="24">
      <c r="A701" s="53" t="s">
        <v>1370</v>
      </c>
      <c r="B701" s="232" t="s">
        <v>1371</v>
      </c>
      <c r="C701" s="50" t="s">
        <v>1370</v>
      </c>
      <c r="D701" s="242">
        <v>0</v>
      </c>
      <c r="E701" s="242">
        <v>0</v>
      </c>
      <c r="F701" s="52" t="str">
        <f t="shared" si="188"/>
        <v>-</v>
      </c>
    </row>
    <row r="702" spans="1:6" ht="12.75" customHeight="1">
      <c r="A702" s="53">
        <v>64191</v>
      </c>
      <c r="B702" s="85" t="s">
        <v>1372</v>
      </c>
      <c r="C702" s="50" t="s">
        <v>1373</v>
      </c>
      <c r="D702" s="242">
        <v>0</v>
      </c>
      <c r="E702" s="242">
        <v>0</v>
      </c>
      <c r="F702" s="52" t="str">
        <f t="shared" si="188"/>
        <v>-</v>
      </c>
    </row>
    <row r="703" spans="1:6" ht="12.75" customHeight="1">
      <c r="A703" s="53">
        <v>64371</v>
      </c>
      <c r="B703" s="85" t="s">
        <v>1374</v>
      </c>
      <c r="C703" s="50" t="s">
        <v>1375</v>
      </c>
      <c r="D703" s="242">
        <v>0</v>
      </c>
      <c r="E703" s="242">
        <v>0</v>
      </c>
      <c r="F703" s="52" t="str">
        <f t="shared" si="188"/>
        <v>-</v>
      </c>
    </row>
    <row r="704" spans="1:6" ht="12.75" customHeight="1">
      <c r="A704" s="53">
        <v>64372</v>
      </c>
      <c r="B704" s="85" t="s">
        <v>1376</v>
      </c>
      <c r="C704" s="50" t="s">
        <v>1377</v>
      </c>
      <c r="D704" s="242">
        <v>0</v>
      </c>
      <c r="E704" s="242">
        <v>0</v>
      </c>
      <c r="F704" s="52" t="str">
        <f t="shared" si="188"/>
        <v>-</v>
      </c>
    </row>
    <row r="705" spans="1:6" ht="12.75" customHeight="1">
      <c r="A705" s="53">
        <v>64373</v>
      </c>
      <c r="B705" s="85" t="s">
        <v>1378</v>
      </c>
      <c r="C705" s="50" t="s">
        <v>1379</v>
      </c>
      <c r="D705" s="242">
        <v>0</v>
      </c>
      <c r="E705" s="242">
        <v>0</v>
      </c>
      <c r="F705" s="52" t="str">
        <f t="shared" si="188"/>
        <v>-</v>
      </c>
    </row>
    <row r="706" spans="1:6" ht="12.75" customHeight="1">
      <c r="A706" s="53">
        <v>64374</v>
      </c>
      <c r="B706" s="85" t="s">
        <v>1380</v>
      </c>
      <c r="C706" s="50" t="s">
        <v>1381</v>
      </c>
      <c r="D706" s="242">
        <v>0</v>
      </c>
      <c r="E706" s="242">
        <v>0</v>
      </c>
      <c r="F706" s="52" t="str">
        <f t="shared" si="188"/>
        <v>-</v>
      </c>
    </row>
    <row r="707" spans="1:6" ht="12.75" customHeight="1">
      <c r="A707" s="53">
        <v>64375</v>
      </c>
      <c r="B707" s="85" t="s">
        <v>1382</v>
      </c>
      <c r="C707" s="50" t="s">
        <v>1383</v>
      </c>
      <c r="D707" s="242">
        <v>0</v>
      </c>
      <c r="E707" s="242">
        <v>0</v>
      </c>
      <c r="F707" s="52" t="str">
        <f t="shared" si="188"/>
        <v>-</v>
      </c>
    </row>
    <row r="708" spans="1:6" ht="24">
      <c r="A708" s="53">
        <v>64376</v>
      </c>
      <c r="B708" s="232" t="s">
        <v>1384</v>
      </c>
      <c r="C708" s="50" t="s">
        <v>1385</v>
      </c>
      <c r="D708" s="242">
        <v>0</v>
      </c>
      <c r="E708" s="242">
        <v>0</v>
      </c>
      <c r="F708" s="52" t="str">
        <f t="shared" si="188"/>
        <v>-</v>
      </c>
    </row>
    <row r="709" spans="1:6" ht="24">
      <c r="A709" s="53">
        <v>64377</v>
      </c>
      <c r="B709" s="85" t="s">
        <v>1386</v>
      </c>
      <c r="C709" s="50" t="s">
        <v>1387</v>
      </c>
      <c r="D709" s="242">
        <v>0</v>
      </c>
      <c r="E709" s="242">
        <v>0</v>
      </c>
      <c r="F709" s="52" t="str">
        <f t="shared" si="188"/>
        <v>-</v>
      </c>
    </row>
    <row r="710" spans="1:6" ht="12.75" customHeight="1">
      <c r="A710" s="53">
        <v>65264</v>
      </c>
      <c r="B710" s="85" t="s">
        <v>1388</v>
      </c>
      <c r="C710" s="50" t="s">
        <v>1389</v>
      </c>
      <c r="D710" s="242">
        <v>0</v>
      </c>
      <c r="E710" s="242">
        <v>0</v>
      </c>
      <c r="F710" s="52" t="str">
        <f t="shared" si="188"/>
        <v>-</v>
      </c>
    </row>
    <row r="711" spans="1:6" ht="12.75" customHeight="1">
      <c r="A711" s="53">
        <v>65265</v>
      </c>
      <c r="B711" s="85" t="s">
        <v>1390</v>
      </c>
      <c r="C711" s="50" t="s">
        <v>1391</v>
      </c>
      <c r="D711" s="242">
        <v>0</v>
      </c>
      <c r="E711" s="242">
        <v>0</v>
      </c>
      <c r="F711" s="52" t="str">
        <f t="shared" si="188"/>
        <v>-</v>
      </c>
    </row>
    <row r="712" spans="1:6" ht="12.75" customHeight="1">
      <c r="A712" s="53" t="s">
        <v>1392</v>
      </c>
      <c r="B712" s="85" t="s">
        <v>1393</v>
      </c>
      <c r="C712" s="50" t="s">
        <v>1392</v>
      </c>
      <c r="D712" s="242">
        <v>0</v>
      </c>
      <c r="E712" s="242">
        <v>0</v>
      </c>
      <c r="F712" s="52" t="str">
        <f t="shared" si="188"/>
        <v>-</v>
      </c>
    </row>
    <row r="713" spans="1:6" ht="24">
      <c r="A713" s="53">
        <v>66341</v>
      </c>
      <c r="B713" s="85" t="s">
        <v>1394</v>
      </c>
      <c r="C713" s="54">
        <v>66341</v>
      </c>
      <c r="D713" s="242">
        <v>0</v>
      </c>
      <c r="E713" s="242">
        <v>0</v>
      </c>
      <c r="F713" s="52" t="str">
        <f t="shared" si="188"/>
        <v>-</v>
      </c>
    </row>
    <row r="714" spans="1:6" ht="24">
      <c r="A714" s="53">
        <v>66342</v>
      </c>
      <c r="B714" s="85" t="s">
        <v>1395</v>
      </c>
      <c r="C714" s="54">
        <v>66342</v>
      </c>
      <c r="D714" s="242">
        <v>0</v>
      </c>
      <c r="E714" s="242">
        <v>0</v>
      </c>
      <c r="F714" s="52" t="str">
        <f t="shared" si="188"/>
        <v>-</v>
      </c>
    </row>
    <row r="715" spans="1:6" ht="24">
      <c r="A715" s="53">
        <v>66343</v>
      </c>
      <c r="B715" s="85" t="s">
        <v>1396</v>
      </c>
      <c r="C715" s="54">
        <v>66343</v>
      </c>
      <c r="D715" s="242">
        <v>0</v>
      </c>
      <c r="E715" s="242">
        <v>0</v>
      </c>
      <c r="F715" s="52" t="str">
        <f t="shared" si="188"/>
        <v>-</v>
      </c>
    </row>
    <row r="716" spans="1:6" ht="12.75" customHeight="1">
      <c r="A716" s="53">
        <v>31214</v>
      </c>
      <c r="B716" s="85" t="s">
        <v>1397</v>
      </c>
      <c r="C716" s="50" t="s">
        <v>1398</v>
      </c>
      <c r="D716" s="242">
        <v>0</v>
      </c>
      <c r="E716" s="242">
        <v>0</v>
      </c>
      <c r="F716" s="52" t="str">
        <f t="shared" si="188"/>
        <v>-</v>
      </c>
    </row>
    <row r="717" spans="1:6" ht="12.75" customHeight="1">
      <c r="A717" s="53">
        <v>31215</v>
      </c>
      <c r="B717" s="85" t="s">
        <v>1399</v>
      </c>
      <c r="C717" s="50" t="s">
        <v>1400</v>
      </c>
      <c r="D717" s="242">
        <v>398</v>
      </c>
      <c r="E717" s="242">
        <v>3198.17</v>
      </c>
      <c r="F717" s="52">
        <f t="shared" si="188"/>
        <v>803.5603015075377</v>
      </c>
    </row>
    <row r="718" spans="1:6" ht="12.75" customHeight="1">
      <c r="A718" s="53">
        <v>32121</v>
      </c>
      <c r="B718" s="85" t="s">
        <v>1401</v>
      </c>
      <c r="C718" s="50" t="s">
        <v>1402</v>
      </c>
      <c r="D718" s="242">
        <v>21136</v>
      </c>
      <c r="E718" s="242">
        <v>19086.70</v>
      </c>
      <c r="F718" s="52">
        <f t="shared" si="188"/>
        <v>90.304220287660868</v>
      </c>
    </row>
    <row r="719" spans="1:6" ht="12.75" customHeight="1">
      <c r="A719" s="53" t="s">
        <v>1403</v>
      </c>
      <c r="B719" s="85" t="s">
        <v>1404</v>
      </c>
      <c r="C719" s="50" t="s">
        <v>1403</v>
      </c>
      <c r="D719" s="242">
        <v>5506</v>
      </c>
      <c r="E719" s="242">
        <v>6004.92</v>
      </c>
      <c r="F719" s="52">
        <f t="shared" si="188"/>
        <v>109.06138757718853</v>
      </c>
    </row>
    <row r="720" spans="1:6" ht="12.75" customHeight="1">
      <c r="A720" s="53" t="s">
        <v>1405</v>
      </c>
      <c r="B720" s="85" t="s">
        <v>1406</v>
      </c>
      <c r="C720" s="50" t="s">
        <v>1405</v>
      </c>
      <c r="D720" s="242">
        <v>0</v>
      </c>
      <c r="E720" s="242">
        <v>0</v>
      </c>
      <c r="F720" s="52" t="str">
        <f t="shared" si="188"/>
        <v>-</v>
      </c>
    </row>
    <row r="721" spans="1:6" ht="12.75" customHeight="1">
      <c r="A721" s="53" t="s">
        <v>1407</v>
      </c>
      <c r="B721" s="85" t="s">
        <v>1408</v>
      </c>
      <c r="C721" s="50" t="s">
        <v>1407</v>
      </c>
      <c r="D721" s="242">
        <v>19410</v>
      </c>
      <c r="E721" s="242">
        <v>54783.08</v>
      </c>
      <c r="F721" s="52">
        <f t="shared" si="188"/>
        <v>282.24152498712004</v>
      </c>
    </row>
    <row r="722" spans="1:6" ht="12.75" customHeight="1">
      <c r="A722" s="53" t="s">
        <v>1409</v>
      </c>
      <c r="B722" s="85" t="s">
        <v>1410</v>
      </c>
      <c r="C722" s="50" t="s">
        <v>1409</v>
      </c>
      <c r="D722" s="242">
        <v>4632</v>
      </c>
      <c r="E722" s="242">
        <v>24054.69</v>
      </c>
      <c r="F722" s="52">
        <f t="shared" si="188"/>
        <v>519.31541450777206</v>
      </c>
    </row>
    <row r="723" spans="1:6" ht="12.75" customHeight="1">
      <c r="A723" s="53" t="s">
        <v>1411</v>
      </c>
      <c r="B723" s="85" t="s">
        <v>1412</v>
      </c>
      <c r="C723" s="50" t="s">
        <v>1411</v>
      </c>
      <c r="D723" s="242">
        <v>0</v>
      </c>
      <c r="E723" s="242">
        <v>0</v>
      </c>
      <c r="F723" s="52" t="str">
        <f t="shared" si="188"/>
        <v>-</v>
      </c>
    </row>
    <row r="724" spans="1:6" ht="12.75" customHeight="1">
      <c r="A724" s="53" t="s">
        <v>1413</v>
      </c>
      <c r="B724" s="85" t="s">
        <v>1414</v>
      </c>
      <c r="C724" s="50" t="s">
        <v>1413</v>
      </c>
      <c r="D724" s="242">
        <v>0</v>
      </c>
      <c r="E724" s="242">
        <v>0</v>
      </c>
      <c r="F724" s="52" t="str">
        <f t="shared" si="188"/>
        <v>-</v>
      </c>
    </row>
    <row r="725" spans="1:6" ht="12.75" customHeight="1">
      <c r="A725" s="53">
        <v>32911</v>
      </c>
      <c r="B725" s="85" t="s">
        <v>1415</v>
      </c>
      <c r="C725" s="50" t="s">
        <v>1416</v>
      </c>
      <c r="D725" s="242">
        <v>4739</v>
      </c>
      <c r="E725" s="242">
        <v>3927.13</v>
      </c>
      <c r="F725" s="52">
        <f t="shared" si="190" ref="F725:F979">IF(D725&lt;&gt;0,IF(E725/D725&gt;=100,"&gt;&gt;100",E725/D725*100),"-")</f>
        <v>82.868326651192234</v>
      </c>
    </row>
    <row r="726" spans="1:6" ht="12.75" customHeight="1">
      <c r="A726" s="53" t="s">
        <v>1417</v>
      </c>
      <c r="B726" s="85" t="s">
        <v>1418</v>
      </c>
      <c r="C726" s="50" t="s">
        <v>1417</v>
      </c>
      <c r="D726" s="242">
        <v>4135</v>
      </c>
      <c r="E726" s="242">
        <v>5019.38</v>
      </c>
      <c r="F726" s="52">
        <f t="shared" si="190"/>
        <v>121.38766626360338</v>
      </c>
    </row>
    <row r="727" spans="1:6" ht="12.75" customHeight="1">
      <c r="A727" s="53">
        <v>34111</v>
      </c>
      <c r="B727" s="85" t="s">
        <v>1419</v>
      </c>
      <c r="C727" s="50" t="s">
        <v>1420</v>
      </c>
      <c r="D727" s="242">
        <v>0</v>
      </c>
      <c r="E727" s="242">
        <v>0</v>
      </c>
      <c r="F727" s="52" t="str">
        <f t="shared" si="190"/>
        <v>-</v>
      </c>
    </row>
    <row r="728" spans="1:6" ht="12.75" customHeight="1">
      <c r="A728" s="53">
        <v>34112</v>
      </c>
      <c r="B728" s="85" t="s">
        <v>1421</v>
      </c>
      <c r="C728" s="50" t="s">
        <v>1422</v>
      </c>
      <c r="D728" s="242">
        <v>0</v>
      </c>
      <c r="E728" s="242">
        <v>0</v>
      </c>
      <c r="F728" s="52" t="str">
        <f t="shared" si="190"/>
        <v>-</v>
      </c>
    </row>
    <row r="729" spans="1:6" ht="12.75" customHeight="1">
      <c r="A729" s="53">
        <v>34121</v>
      </c>
      <c r="B729" s="85" t="s">
        <v>1423</v>
      </c>
      <c r="C729" s="50" t="s">
        <v>1424</v>
      </c>
      <c r="D729" s="242">
        <v>0</v>
      </c>
      <c r="E729" s="242">
        <v>0</v>
      </c>
      <c r="F729" s="52" t="str">
        <f t="shared" si="190"/>
        <v>-</v>
      </c>
    </row>
    <row r="730" spans="1:6" ht="12.75" customHeight="1">
      <c r="A730" s="53">
        <v>34122</v>
      </c>
      <c r="B730" s="85" t="s">
        <v>1425</v>
      </c>
      <c r="C730" s="50" t="s">
        <v>1426</v>
      </c>
      <c r="D730" s="242">
        <v>0</v>
      </c>
      <c r="E730" s="242">
        <v>0</v>
      </c>
      <c r="F730" s="52" t="str">
        <f t="shared" si="190"/>
        <v>-</v>
      </c>
    </row>
    <row r="731" spans="1:6" ht="12.75" customHeight="1">
      <c r="A731" s="53">
        <v>34131</v>
      </c>
      <c r="B731" s="85" t="s">
        <v>1427</v>
      </c>
      <c r="C731" s="50" t="s">
        <v>1428</v>
      </c>
      <c r="D731" s="242">
        <v>0</v>
      </c>
      <c r="E731" s="242">
        <v>0</v>
      </c>
      <c r="F731" s="52" t="str">
        <f t="shared" si="190"/>
        <v>-</v>
      </c>
    </row>
    <row r="732" spans="1:6" ht="12.75" customHeight="1">
      <c r="A732" s="53">
        <v>34132</v>
      </c>
      <c r="B732" s="85" t="s">
        <v>1429</v>
      </c>
      <c r="C732" s="50" t="s">
        <v>1430</v>
      </c>
      <c r="D732" s="242">
        <v>0</v>
      </c>
      <c r="E732" s="242">
        <v>0</v>
      </c>
      <c r="F732" s="52" t="str">
        <f t="shared" si="190"/>
        <v>-</v>
      </c>
    </row>
    <row r="733" spans="1:6" ht="12.75" customHeight="1">
      <c r="A733" s="53">
        <v>34191</v>
      </c>
      <c r="B733" s="85" t="s">
        <v>1431</v>
      </c>
      <c r="C733" s="50" t="s">
        <v>1432</v>
      </c>
      <c r="D733" s="242">
        <v>0</v>
      </c>
      <c r="E733" s="242">
        <v>0</v>
      </c>
      <c r="F733" s="52" t="str">
        <f t="shared" si="190"/>
        <v>-</v>
      </c>
    </row>
    <row r="734" spans="1:6" ht="12.75" customHeight="1">
      <c r="A734" s="53">
        <v>34192</v>
      </c>
      <c r="B734" s="85" t="s">
        <v>1433</v>
      </c>
      <c r="C734" s="50" t="s">
        <v>1434</v>
      </c>
      <c r="D734" s="242">
        <v>0</v>
      </c>
      <c r="E734" s="242">
        <v>0</v>
      </c>
      <c r="F734" s="52" t="str">
        <f t="shared" si="190"/>
        <v>-</v>
      </c>
    </row>
    <row r="735" spans="1:6" ht="12.75" customHeight="1">
      <c r="A735" s="53">
        <v>34213</v>
      </c>
      <c r="B735" s="85" t="s">
        <v>1435</v>
      </c>
      <c r="C735" s="50" t="s">
        <v>1436</v>
      </c>
      <c r="D735" s="242">
        <v>0</v>
      </c>
      <c r="E735" s="242">
        <v>0</v>
      </c>
      <c r="F735" s="52" t="str">
        <f t="shared" si="190"/>
        <v>-</v>
      </c>
    </row>
    <row r="736" spans="1:6" ht="12.75" customHeight="1">
      <c r="A736" s="53">
        <v>34214</v>
      </c>
      <c r="B736" s="85" t="s">
        <v>1437</v>
      </c>
      <c r="C736" s="50" t="s">
        <v>1438</v>
      </c>
      <c r="D736" s="242">
        <v>0</v>
      </c>
      <c r="E736" s="242">
        <v>0</v>
      </c>
      <c r="F736" s="52" t="str">
        <f t="shared" si="190"/>
        <v>-</v>
      </c>
    </row>
    <row r="737" spans="1:6" ht="12.75" customHeight="1">
      <c r="A737" s="53">
        <v>34215</v>
      </c>
      <c r="B737" s="85" t="s">
        <v>1439</v>
      </c>
      <c r="C737" s="50" t="s">
        <v>1440</v>
      </c>
      <c r="D737" s="242">
        <v>0</v>
      </c>
      <c r="E737" s="242">
        <v>0</v>
      </c>
      <c r="F737" s="52" t="str">
        <f t="shared" si="190"/>
        <v>-</v>
      </c>
    </row>
    <row r="738" spans="1:6" ht="12.75" customHeight="1">
      <c r="A738" s="53">
        <v>34216</v>
      </c>
      <c r="B738" s="85" t="s">
        <v>1441</v>
      </c>
      <c r="C738" s="50" t="s">
        <v>1442</v>
      </c>
      <c r="D738" s="242">
        <v>0</v>
      </c>
      <c r="E738" s="242">
        <v>0</v>
      </c>
      <c r="F738" s="52" t="str">
        <f t="shared" si="190"/>
        <v>-</v>
      </c>
    </row>
    <row r="739" spans="1:6" ht="12.75" customHeight="1">
      <c r="A739" s="53">
        <v>34222</v>
      </c>
      <c r="B739" s="85" t="s">
        <v>1443</v>
      </c>
      <c r="C739" s="50" t="s">
        <v>1444</v>
      </c>
      <c r="D739" s="242">
        <v>20291</v>
      </c>
      <c r="E739" s="242">
        <v>52378.63</v>
      </c>
      <c r="F739" s="52">
        <f t="shared" si="190"/>
        <v>258.13725296929675</v>
      </c>
    </row>
    <row r="740" spans="1:6" ht="12.75" customHeight="1">
      <c r="A740" s="53">
        <v>34223</v>
      </c>
      <c r="B740" s="85" t="s">
        <v>1445</v>
      </c>
      <c r="C740" s="50" t="s">
        <v>1446</v>
      </c>
      <c r="D740" s="242">
        <v>0</v>
      </c>
      <c r="E740" s="242">
        <v>0</v>
      </c>
      <c r="F740" s="52" t="str">
        <f t="shared" si="190"/>
        <v>-</v>
      </c>
    </row>
    <row r="741" spans="1:6" ht="24">
      <c r="A741" s="53">
        <v>34224</v>
      </c>
      <c r="B741" s="85" t="s">
        <v>1447</v>
      </c>
      <c r="C741" s="50" t="s">
        <v>1448</v>
      </c>
      <c r="D741" s="242">
        <v>0</v>
      </c>
      <c r="E741" s="242">
        <v>0</v>
      </c>
      <c r="F741" s="52" t="str">
        <f t="shared" si="190"/>
        <v>-</v>
      </c>
    </row>
    <row r="742" spans="1:6" ht="24">
      <c r="A742" s="53">
        <v>34233</v>
      </c>
      <c r="B742" s="85" t="s">
        <v>1449</v>
      </c>
      <c r="C742" s="50" t="s">
        <v>1450</v>
      </c>
      <c r="D742" s="242">
        <v>11686</v>
      </c>
      <c r="E742" s="242">
        <v>14377.89</v>
      </c>
      <c r="F742" s="52">
        <f t="shared" si="190"/>
        <v>123.03517028923498</v>
      </c>
    </row>
    <row r="743" spans="1:6" ht="24">
      <c r="A743" s="53">
        <v>34234</v>
      </c>
      <c r="B743" s="232" t="s">
        <v>1451</v>
      </c>
      <c r="C743" s="50" t="s">
        <v>1452</v>
      </c>
      <c r="D743" s="242">
        <v>0</v>
      </c>
      <c r="E743" s="242">
        <v>0</v>
      </c>
      <c r="F743" s="52" t="str">
        <f t="shared" si="190"/>
        <v>-</v>
      </c>
    </row>
    <row r="744" spans="1:6" ht="24">
      <c r="A744" s="53">
        <v>34235</v>
      </c>
      <c r="B744" s="232" t="s">
        <v>1453</v>
      </c>
      <c r="C744" s="50" t="s">
        <v>1454</v>
      </c>
      <c r="D744" s="242">
        <v>0</v>
      </c>
      <c r="E744" s="242">
        <v>0</v>
      </c>
      <c r="F744" s="52" t="str">
        <f t="shared" si="190"/>
        <v>-</v>
      </c>
    </row>
    <row r="745" spans="1:6" ht="12.75" customHeight="1">
      <c r="A745" s="53">
        <v>34236</v>
      </c>
      <c r="B745" s="85" t="s">
        <v>1455</v>
      </c>
      <c r="C745" s="50" t="s">
        <v>1456</v>
      </c>
      <c r="D745" s="242">
        <v>0</v>
      </c>
      <c r="E745" s="242">
        <v>0</v>
      </c>
      <c r="F745" s="52" t="str">
        <f t="shared" si="190"/>
        <v>-</v>
      </c>
    </row>
    <row r="746" spans="1:6" ht="12.75" customHeight="1">
      <c r="A746" s="53">
        <v>34237</v>
      </c>
      <c r="B746" s="85" t="s">
        <v>1457</v>
      </c>
      <c r="C746" s="50" t="s">
        <v>1458</v>
      </c>
      <c r="D746" s="242">
        <v>0</v>
      </c>
      <c r="E746" s="242">
        <v>0</v>
      </c>
      <c r="F746" s="52" t="str">
        <f t="shared" si="190"/>
        <v>-</v>
      </c>
    </row>
    <row r="747" spans="1:6" ht="12.75" customHeight="1">
      <c r="A747" s="53">
        <v>34238</v>
      </c>
      <c r="B747" s="85" t="s">
        <v>1459</v>
      </c>
      <c r="C747" s="50" t="s">
        <v>1460</v>
      </c>
      <c r="D747" s="242">
        <v>0</v>
      </c>
      <c r="E747" s="242">
        <v>0</v>
      </c>
      <c r="F747" s="52" t="str">
        <f t="shared" si="190"/>
        <v>-</v>
      </c>
    </row>
    <row r="748" spans="1:6" ht="24">
      <c r="A748" s="53">
        <v>34273</v>
      </c>
      <c r="B748" s="85" t="s">
        <v>1461</v>
      </c>
      <c r="C748" s="50" t="s">
        <v>1462</v>
      </c>
      <c r="D748" s="242">
        <v>0</v>
      </c>
      <c r="E748" s="242">
        <v>0</v>
      </c>
      <c r="F748" s="52" t="str">
        <f t="shared" si="190"/>
        <v>-</v>
      </c>
    </row>
    <row r="749" spans="1:6" ht="12.75" customHeight="1">
      <c r="A749" s="53">
        <v>34274</v>
      </c>
      <c r="B749" s="85" t="s">
        <v>1463</v>
      </c>
      <c r="C749" s="50" t="s">
        <v>1464</v>
      </c>
      <c r="D749" s="242">
        <v>0</v>
      </c>
      <c r="E749" s="242">
        <v>0</v>
      </c>
      <c r="F749" s="52" t="str">
        <f t="shared" si="190"/>
        <v>-</v>
      </c>
    </row>
    <row r="750" spans="1:6" ht="12.75" customHeight="1">
      <c r="A750" s="53">
        <v>34275</v>
      </c>
      <c r="B750" s="85" t="s">
        <v>1465</v>
      </c>
      <c r="C750" s="50" t="s">
        <v>1466</v>
      </c>
      <c r="D750" s="242">
        <v>0</v>
      </c>
      <c r="E750" s="242">
        <v>0</v>
      </c>
      <c r="F750" s="52" t="str">
        <f t="shared" si="190"/>
        <v>-</v>
      </c>
    </row>
    <row r="751" spans="1:6" ht="12.75" customHeight="1">
      <c r="A751" s="53">
        <v>34281</v>
      </c>
      <c r="B751" s="85" t="s">
        <v>1467</v>
      </c>
      <c r="C751" s="50" t="s">
        <v>1468</v>
      </c>
      <c r="D751" s="242">
        <v>0</v>
      </c>
      <c r="E751" s="242">
        <v>0</v>
      </c>
      <c r="F751" s="52" t="str">
        <f t="shared" si="190"/>
        <v>-</v>
      </c>
    </row>
    <row r="752" spans="1:6" ht="12.75" customHeight="1">
      <c r="A752" s="53">
        <v>34282</v>
      </c>
      <c r="B752" s="85" t="s">
        <v>1469</v>
      </c>
      <c r="C752" s="50" t="s">
        <v>1470</v>
      </c>
      <c r="D752" s="242">
        <v>0</v>
      </c>
      <c r="E752" s="242">
        <v>0</v>
      </c>
      <c r="F752" s="52" t="str">
        <f t="shared" si="190"/>
        <v>-</v>
      </c>
    </row>
    <row r="753" spans="1:6" ht="12.75" customHeight="1">
      <c r="A753" s="53">
        <v>34283</v>
      </c>
      <c r="B753" s="85" t="s">
        <v>1471</v>
      </c>
      <c r="C753" s="50" t="s">
        <v>1472</v>
      </c>
      <c r="D753" s="242">
        <v>0</v>
      </c>
      <c r="E753" s="242">
        <v>0</v>
      </c>
      <c r="F753" s="52" t="str">
        <f t="shared" si="190"/>
        <v>-</v>
      </c>
    </row>
    <row r="754" spans="1:6" ht="12.75" customHeight="1">
      <c r="A754" s="53">
        <v>34284</v>
      </c>
      <c r="B754" s="85" t="s">
        <v>1473</v>
      </c>
      <c r="C754" s="50" t="s">
        <v>1474</v>
      </c>
      <c r="D754" s="242">
        <v>0</v>
      </c>
      <c r="E754" s="242">
        <v>0</v>
      </c>
      <c r="F754" s="52" t="str">
        <f t="shared" si="190"/>
        <v>-</v>
      </c>
    </row>
    <row r="755" spans="1:6" ht="12.75" customHeight="1">
      <c r="A755" s="53">
        <v>34285</v>
      </c>
      <c r="B755" s="85" t="s">
        <v>1475</v>
      </c>
      <c r="C755" s="50" t="s">
        <v>1476</v>
      </c>
      <c r="D755" s="242">
        <v>0</v>
      </c>
      <c r="E755" s="242">
        <v>0</v>
      </c>
      <c r="F755" s="52" t="str">
        <f t="shared" si="190"/>
        <v>-</v>
      </c>
    </row>
    <row r="756" spans="1:6" ht="24">
      <c r="A756" s="53">
        <v>34286</v>
      </c>
      <c r="B756" s="232" t="s">
        <v>1477</v>
      </c>
      <c r="C756" s="50" t="s">
        <v>1478</v>
      </c>
      <c r="D756" s="242">
        <v>0</v>
      </c>
      <c r="E756" s="242">
        <v>0</v>
      </c>
      <c r="F756" s="52" t="str">
        <f t="shared" si="190"/>
        <v>-</v>
      </c>
    </row>
    <row r="757" spans="1:6" ht="24">
      <c r="A757" s="53">
        <v>34287</v>
      </c>
      <c r="B757" s="85" t="s">
        <v>1479</v>
      </c>
      <c r="C757" s="50" t="s">
        <v>1480</v>
      </c>
      <c r="D757" s="242">
        <v>0</v>
      </c>
      <c r="E757" s="242">
        <v>0</v>
      </c>
      <c r="F757" s="52" t="str">
        <f t="shared" si="190"/>
        <v>-</v>
      </c>
    </row>
    <row r="758" spans="1:6" ht="12.75" customHeight="1">
      <c r="A758" s="53">
        <v>34341</v>
      </c>
      <c r="B758" s="85" t="s">
        <v>1481</v>
      </c>
      <c r="C758" s="50" t="s">
        <v>1482</v>
      </c>
      <c r="D758" s="242">
        <v>0</v>
      </c>
      <c r="E758" s="242">
        <v>0</v>
      </c>
      <c r="F758" s="52" t="str">
        <f t="shared" si="190"/>
        <v>-</v>
      </c>
    </row>
    <row r="759" spans="1:6" ht="12.75" customHeight="1">
      <c r="A759" s="53">
        <v>35231</v>
      </c>
      <c r="B759" s="85" t="s">
        <v>1483</v>
      </c>
      <c r="C759" s="50" t="s">
        <v>1484</v>
      </c>
      <c r="D759" s="242">
        <v>0</v>
      </c>
      <c r="E759" s="242">
        <v>0</v>
      </c>
      <c r="F759" s="52" t="str">
        <f t="shared" si="190"/>
        <v>-</v>
      </c>
    </row>
    <row r="760" spans="1:6" ht="12.75" customHeight="1">
      <c r="A760" s="53">
        <v>35232</v>
      </c>
      <c r="B760" s="85" t="s">
        <v>1485</v>
      </c>
      <c r="C760" s="50" t="s">
        <v>1486</v>
      </c>
      <c r="D760" s="242">
        <v>0</v>
      </c>
      <c r="E760" s="242">
        <v>3360</v>
      </c>
      <c r="F760" s="52" t="str">
        <f t="shared" si="190"/>
        <v>-</v>
      </c>
    </row>
    <row r="761" spans="1:6" ht="12.75" customHeight="1">
      <c r="A761" s="53">
        <v>36313</v>
      </c>
      <c r="B761" s="85" t="s">
        <v>1487</v>
      </c>
      <c r="C761" s="50" t="s">
        <v>1488</v>
      </c>
      <c r="D761" s="242">
        <v>0</v>
      </c>
      <c r="E761" s="242">
        <v>0</v>
      </c>
      <c r="F761" s="52" t="str">
        <f t="shared" si="190"/>
        <v>-</v>
      </c>
    </row>
    <row r="762" spans="1:6" ht="12.75" customHeight="1">
      <c r="A762" s="53">
        <v>36314</v>
      </c>
      <c r="B762" s="85" t="s">
        <v>1489</v>
      </c>
      <c r="C762" s="50" t="s">
        <v>1490</v>
      </c>
      <c r="D762" s="242">
        <v>0</v>
      </c>
      <c r="E762" s="242">
        <v>0</v>
      </c>
      <c r="F762" s="52" t="str">
        <f t="shared" si="190"/>
        <v>-</v>
      </c>
    </row>
    <row r="763" spans="1:6" ht="12.75" customHeight="1">
      <c r="A763" s="53">
        <v>36315</v>
      </c>
      <c r="B763" s="85" t="s">
        <v>1491</v>
      </c>
      <c r="C763" s="50" t="s">
        <v>1492</v>
      </c>
      <c r="D763" s="242">
        <v>0</v>
      </c>
      <c r="E763" s="242">
        <v>0</v>
      </c>
      <c r="F763" s="52" t="str">
        <f t="shared" si="190"/>
        <v>-</v>
      </c>
    </row>
    <row r="764" spans="1:6" ht="12.75" customHeight="1">
      <c r="A764" s="53">
        <v>36316</v>
      </c>
      <c r="B764" s="85" t="s">
        <v>1493</v>
      </c>
      <c r="C764" s="50" t="s">
        <v>1494</v>
      </c>
      <c r="D764" s="242">
        <v>0</v>
      </c>
      <c r="E764" s="242">
        <v>0</v>
      </c>
      <c r="F764" s="52" t="str">
        <f t="shared" si="190"/>
        <v>-</v>
      </c>
    </row>
    <row r="765" spans="1:6" ht="12.75" customHeight="1">
      <c r="A765" s="53">
        <v>36317</v>
      </c>
      <c r="B765" s="85" t="s">
        <v>1495</v>
      </c>
      <c r="C765" s="50" t="s">
        <v>1496</v>
      </c>
      <c r="D765" s="242">
        <v>0</v>
      </c>
      <c r="E765" s="242">
        <v>0</v>
      </c>
      <c r="F765" s="52" t="str">
        <f t="shared" si="190"/>
        <v>-</v>
      </c>
    </row>
    <row r="766" spans="1:6" ht="12.75" customHeight="1">
      <c r="A766" s="53">
        <v>36318</v>
      </c>
      <c r="B766" s="85" t="s">
        <v>1497</v>
      </c>
      <c r="C766" s="50" t="s">
        <v>1498</v>
      </c>
      <c r="D766" s="242">
        <v>0</v>
      </c>
      <c r="E766" s="242">
        <v>0</v>
      </c>
      <c r="F766" s="52" t="str">
        <f t="shared" si="190"/>
        <v>-</v>
      </c>
    </row>
    <row r="767" spans="1:6" ht="24">
      <c r="A767" s="53">
        <v>36319</v>
      </c>
      <c r="B767" s="232" t="s">
        <v>1499</v>
      </c>
      <c r="C767" s="50" t="s">
        <v>1500</v>
      </c>
      <c r="D767" s="242">
        <v>0</v>
      </c>
      <c r="E767" s="242">
        <v>0</v>
      </c>
      <c r="F767" s="52" t="str">
        <f t="shared" si="190"/>
        <v>-</v>
      </c>
    </row>
    <row r="768" spans="1:6" ht="12.75" customHeight="1">
      <c r="A768" s="53">
        <v>36323</v>
      </c>
      <c r="B768" s="85" t="s">
        <v>1501</v>
      </c>
      <c r="C768" s="50" t="s">
        <v>1502</v>
      </c>
      <c r="D768" s="242">
        <v>0</v>
      </c>
      <c r="E768" s="242">
        <v>0</v>
      </c>
      <c r="F768" s="52" t="str">
        <f t="shared" si="190"/>
        <v>-</v>
      </c>
    </row>
    <row r="769" spans="1:6" ht="12.75" customHeight="1">
      <c r="A769" s="53">
        <v>36324</v>
      </c>
      <c r="B769" s="85" t="s">
        <v>1503</v>
      </c>
      <c r="C769" s="50" t="s">
        <v>1504</v>
      </c>
      <c r="D769" s="242">
        <v>0</v>
      </c>
      <c r="E769" s="242">
        <v>0</v>
      </c>
      <c r="F769" s="52" t="str">
        <f t="shared" si="190"/>
        <v>-</v>
      </c>
    </row>
    <row r="770" spans="1:6" ht="12.75" customHeight="1">
      <c r="A770" s="53">
        <v>36325</v>
      </c>
      <c r="B770" s="85" t="s">
        <v>1505</v>
      </c>
      <c r="C770" s="50" t="s">
        <v>1506</v>
      </c>
      <c r="D770" s="242">
        <v>0</v>
      </c>
      <c r="E770" s="242">
        <v>0</v>
      </c>
      <c r="F770" s="52" t="str">
        <f t="shared" si="190"/>
        <v>-</v>
      </c>
    </row>
    <row r="771" spans="1:6" ht="12.75" customHeight="1">
      <c r="A771" s="53">
        <v>36326</v>
      </c>
      <c r="B771" s="85" t="s">
        <v>1507</v>
      </c>
      <c r="C771" s="50" t="s">
        <v>1508</v>
      </c>
      <c r="D771" s="242">
        <v>0</v>
      </c>
      <c r="E771" s="242">
        <v>0</v>
      </c>
      <c r="F771" s="52" t="str">
        <f t="shared" si="190"/>
        <v>-</v>
      </c>
    </row>
    <row r="772" spans="1:6" ht="12.75" customHeight="1">
      <c r="A772" s="53">
        <v>36327</v>
      </c>
      <c r="B772" s="85" t="s">
        <v>1509</v>
      </c>
      <c r="C772" s="50" t="s">
        <v>1510</v>
      </c>
      <c r="D772" s="242">
        <v>0</v>
      </c>
      <c r="E772" s="242">
        <v>0</v>
      </c>
      <c r="F772" s="52" t="str">
        <f t="shared" si="190"/>
        <v>-</v>
      </c>
    </row>
    <row r="773" spans="1:6" ht="24">
      <c r="A773" s="53">
        <v>36328</v>
      </c>
      <c r="B773" s="85" t="s">
        <v>1511</v>
      </c>
      <c r="C773" s="50" t="s">
        <v>1512</v>
      </c>
      <c r="D773" s="242">
        <v>0</v>
      </c>
      <c r="E773" s="242">
        <v>0</v>
      </c>
      <c r="F773" s="52" t="str">
        <f t="shared" si="190"/>
        <v>-</v>
      </c>
    </row>
    <row r="774" spans="1:6" ht="24">
      <c r="A774" s="53">
        <v>36329</v>
      </c>
      <c r="B774" s="232" t="s">
        <v>1513</v>
      </c>
      <c r="C774" s="50" t="s">
        <v>1514</v>
      </c>
      <c r="D774" s="242">
        <v>0</v>
      </c>
      <c r="E774" s="242">
        <v>0</v>
      </c>
      <c r="F774" s="52" t="str">
        <f t="shared" si="190"/>
        <v>-</v>
      </c>
    </row>
    <row r="775" spans="1:6" ht="12.75" customHeight="1">
      <c r="A775" s="53" t="s">
        <v>1515</v>
      </c>
      <c r="B775" s="232" t="s">
        <v>1516</v>
      </c>
      <c r="C775" s="54" t="s">
        <v>1515</v>
      </c>
      <c r="D775" s="242">
        <v>0</v>
      </c>
      <c r="E775" s="242">
        <v>0</v>
      </c>
      <c r="F775" s="52" t="str">
        <f t="shared" si="190"/>
        <v>-</v>
      </c>
    </row>
    <row r="776" spans="1:6" ht="12.75" customHeight="1">
      <c r="A776" s="53" t="s">
        <v>1517</v>
      </c>
      <c r="B776" s="232" t="s">
        <v>1518</v>
      </c>
      <c r="C776" s="54" t="s">
        <v>1517</v>
      </c>
      <c r="D776" s="242">
        <v>0</v>
      </c>
      <c r="E776" s="242">
        <v>0</v>
      </c>
      <c r="F776" s="52" t="str">
        <f t="shared" si="190"/>
        <v>-</v>
      </c>
    </row>
    <row r="777" spans="1:6" ht="12.75" customHeight="1">
      <c r="A777" s="53" t="s">
        <v>1519</v>
      </c>
      <c r="B777" s="232" t="s">
        <v>1520</v>
      </c>
      <c r="C777" s="54" t="s">
        <v>1519</v>
      </c>
      <c r="D777" s="242">
        <v>0</v>
      </c>
      <c r="E777" s="242">
        <v>0</v>
      </c>
      <c r="F777" s="52" t="str">
        <f t="shared" si="190"/>
        <v>-</v>
      </c>
    </row>
    <row r="778" spans="1:6" ht="12.75" customHeight="1">
      <c r="A778" s="53" t="s">
        <v>1521</v>
      </c>
      <c r="B778" s="232" t="s">
        <v>1522</v>
      </c>
      <c r="C778" s="54" t="s">
        <v>1521</v>
      </c>
      <c r="D778" s="242">
        <v>0</v>
      </c>
      <c r="E778" s="242">
        <v>0</v>
      </c>
      <c r="F778" s="52" t="str">
        <f t="shared" si="190"/>
        <v>-</v>
      </c>
    </row>
    <row r="779" spans="1:6" ht="24">
      <c r="A779" s="53" t="s">
        <v>1523</v>
      </c>
      <c r="B779" s="232" t="s">
        <v>1524</v>
      </c>
      <c r="C779" s="54" t="s">
        <v>1523</v>
      </c>
      <c r="D779" s="242">
        <v>0</v>
      </c>
      <c r="E779" s="242">
        <v>0</v>
      </c>
      <c r="F779" s="52" t="str">
        <f t="shared" si="190"/>
        <v>-</v>
      </c>
    </row>
    <row r="780" spans="1:6" ht="24">
      <c r="A780" s="53" t="s">
        <v>1525</v>
      </c>
      <c r="B780" s="232" t="s">
        <v>1526</v>
      </c>
      <c r="C780" s="54" t="s">
        <v>1525</v>
      </c>
      <c r="D780" s="242">
        <v>0</v>
      </c>
      <c r="E780" s="242">
        <v>0</v>
      </c>
      <c r="F780" s="52" t="str">
        <f t="shared" si="190"/>
        <v>-</v>
      </c>
    </row>
    <row r="781" spans="1:6" ht="12.75" customHeight="1">
      <c r="A781" s="53" t="s">
        <v>1527</v>
      </c>
      <c r="B781" s="232" t="s">
        <v>1528</v>
      </c>
      <c r="C781" s="54" t="s">
        <v>1527</v>
      </c>
      <c r="D781" s="242">
        <v>0</v>
      </c>
      <c r="E781" s="242">
        <v>0</v>
      </c>
      <c r="F781" s="52" t="str">
        <f t="shared" si="190"/>
        <v>-</v>
      </c>
    </row>
    <row r="782" spans="1:6" ht="24">
      <c r="A782" s="53" t="s">
        <v>1529</v>
      </c>
      <c r="B782" s="232" t="s">
        <v>1530</v>
      </c>
      <c r="C782" s="54" t="s">
        <v>1529</v>
      </c>
      <c r="D782" s="242">
        <v>0</v>
      </c>
      <c r="E782" s="242">
        <v>0</v>
      </c>
      <c r="F782" s="52" t="str">
        <f t="shared" si="190"/>
        <v>-</v>
      </c>
    </row>
    <row r="783" spans="1:6" ht="12.75" customHeight="1">
      <c r="A783" s="53" t="s">
        <v>1531</v>
      </c>
      <c r="B783" s="232" t="s">
        <v>1532</v>
      </c>
      <c r="C783" s="54" t="s">
        <v>1531</v>
      </c>
      <c r="D783" s="242">
        <v>0</v>
      </c>
      <c r="E783" s="242">
        <v>0</v>
      </c>
      <c r="F783" s="52" t="str">
        <f t="shared" si="190"/>
        <v>-</v>
      </c>
    </row>
    <row r="784" spans="1:6" ht="12.75" customHeight="1">
      <c r="A784" s="53" t="s">
        <v>1533</v>
      </c>
      <c r="B784" s="232" t="s">
        <v>1534</v>
      </c>
      <c r="C784" s="54" t="s">
        <v>1533</v>
      </c>
      <c r="D784" s="242">
        <v>0</v>
      </c>
      <c r="E784" s="242">
        <v>0</v>
      </c>
      <c r="F784" s="52" t="str">
        <f t="shared" si="190"/>
        <v>-</v>
      </c>
    </row>
    <row r="785" spans="1:6" ht="24">
      <c r="A785" s="53" t="s">
        <v>1535</v>
      </c>
      <c r="B785" s="232" t="s">
        <v>1536</v>
      </c>
      <c r="C785" s="54" t="s">
        <v>1535</v>
      </c>
      <c r="D785" s="242">
        <v>0</v>
      </c>
      <c r="E785" s="242">
        <v>0</v>
      </c>
      <c r="F785" s="52" t="str">
        <f t="shared" si="190"/>
        <v>-</v>
      </c>
    </row>
    <row r="786" spans="1:6" ht="24">
      <c r="A786" s="53" t="s">
        <v>1537</v>
      </c>
      <c r="B786" s="232" t="s">
        <v>1538</v>
      </c>
      <c r="C786" s="54" t="s">
        <v>1537</v>
      </c>
      <c r="D786" s="242">
        <v>0</v>
      </c>
      <c r="E786" s="242">
        <v>0</v>
      </c>
      <c r="F786" s="52" t="str">
        <f t="shared" si="190"/>
        <v>-</v>
      </c>
    </row>
    <row r="787" spans="1:6" ht="24">
      <c r="A787" s="53" t="s">
        <v>1539</v>
      </c>
      <c r="B787" s="232" t="s">
        <v>1540</v>
      </c>
      <c r="C787" s="54" t="s">
        <v>1539</v>
      </c>
      <c r="D787" s="242">
        <v>0</v>
      </c>
      <c r="E787" s="242">
        <v>0</v>
      </c>
      <c r="F787" s="52" t="str">
        <f t="shared" si="190"/>
        <v>-</v>
      </c>
    </row>
    <row r="788" spans="1:6" ht="24">
      <c r="A788" s="53" t="s">
        <v>1541</v>
      </c>
      <c r="B788" s="232" t="s">
        <v>1542</v>
      </c>
      <c r="C788" s="54" t="s">
        <v>1541</v>
      </c>
      <c r="D788" s="242">
        <v>0</v>
      </c>
      <c r="E788" s="242">
        <v>0</v>
      </c>
      <c r="F788" s="52" t="str">
        <f t="shared" si="190"/>
        <v>-</v>
      </c>
    </row>
    <row r="789" spans="1:6" ht="24">
      <c r="A789" s="53" t="s">
        <v>1543</v>
      </c>
      <c r="B789" s="232" t="s">
        <v>1544</v>
      </c>
      <c r="C789" s="54" t="s">
        <v>1543</v>
      </c>
      <c r="D789" s="242">
        <v>0</v>
      </c>
      <c r="E789" s="242">
        <v>0</v>
      </c>
      <c r="F789" s="52" t="str">
        <f t="shared" si="190"/>
        <v>-</v>
      </c>
    </row>
    <row r="790" spans="1:6" ht="24">
      <c r="A790" s="53" t="s">
        <v>1545</v>
      </c>
      <c r="B790" s="85" t="s">
        <v>1546</v>
      </c>
      <c r="C790" s="50" t="s">
        <v>1545</v>
      </c>
      <c r="D790" s="242">
        <v>0</v>
      </c>
      <c r="E790" s="242">
        <v>0</v>
      </c>
      <c r="F790" s="52" t="str">
        <f t="shared" si="190"/>
        <v>-</v>
      </c>
    </row>
    <row r="791" spans="1:6" ht="24">
      <c r="A791" s="53" t="s">
        <v>1547</v>
      </c>
      <c r="B791" s="85" t="s">
        <v>1548</v>
      </c>
      <c r="C791" s="50" t="s">
        <v>1547</v>
      </c>
      <c r="D791" s="242">
        <v>0</v>
      </c>
      <c r="E791" s="242">
        <v>0</v>
      </c>
      <c r="F791" s="52" t="str">
        <f t="shared" si="190"/>
        <v>-</v>
      </c>
    </row>
    <row r="792" spans="1:6" ht="24">
      <c r="A792" s="53" t="s">
        <v>1549</v>
      </c>
      <c r="B792" s="85" t="s">
        <v>1550</v>
      </c>
      <c r="C792" s="50" t="s">
        <v>1549</v>
      </c>
      <c r="D792" s="242">
        <v>0</v>
      </c>
      <c r="E792" s="242">
        <v>0</v>
      </c>
      <c r="F792" s="52" t="str">
        <f t="shared" si="190"/>
        <v>-</v>
      </c>
    </row>
    <row r="793" spans="1:6" ht="24">
      <c r="A793" s="53" t="s">
        <v>1551</v>
      </c>
      <c r="B793" s="85" t="s">
        <v>1552</v>
      </c>
      <c r="C793" s="50" t="s">
        <v>1551</v>
      </c>
      <c r="D793" s="242">
        <v>0</v>
      </c>
      <c r="E793" s="242">
        <v>0</v>
      </c>
      <c r="F793" s="52" t="str">
        <f t="shared" si="190"/>
        <v>-</v>
      </c>
    </row>
    <row r="794" spans="1:6" ht="12.75" customHeight="1">
      <c r="A794" s="53" t="s">
        <v>1553</v>
      </c>
      <c r="B794" s="85" t="s">
        <v>1554</v>
      </c>
      <c r="C794" s="50" t="s">
        <v>1553</v>
      </c>
      <c r="D794" s="242">
        <v>0</v>
      </c>
      <c r="E794" s="242">
        <v>0</v>
      </c>
      <c r="F794" s="52" t="str">
        <f t="shared" si="190"/>
        <v>-</v>
      </c>
    </row>
    <row r="795" spans="1:6" ht="12.75" customHeight="1">
      <c r="A795" s="53" t="s">
        <v>1555</v>
      </c>
      <c r="B795" s="85" t="s">
        <v>1556</v>
      </c>
      <c r="C795" s="50" t="s">
        <v>1555</v>
      </c>
      <c r="D795" s="242">
        <v>0</v>
      </c>
      <c r="E795" s="242">
        <v>0</v>
      </c>
      <c r="F795" s="52" t="str">
        <f t="shared" si="190"/>
        <v>-</v>
      </c>
    </row>
    <row r="796" spans="1:6" ht="12.75" customHeight="1">
      <c r="A796" s="53" t="s">
        <v>1557</v>
      </c>
      <c r="B796" s="85" t="s">
        <v>1558</v>
      </c>
      <c r="C796" s="50" t="s">
        <v>1557</v>
      </c>
      <c r="D796" s="242">
        <v>0</v>
      </c>
      <c r="E796" s="242">
        <v>0</v>
      </c>
      <c r="F796" s="52" t="str">
        <f t="shared" si="190"/>
        <v>-</v>
      </c>
    </row>
    <row r="797" spans="1:6" ht="24">
      <c r="A797" s="53" t="s">
        <v>1559</v>
      </c>
      <c r="B797" s="85" t="s">
        <v>1560</v>
      </c>
      <c r="C797" s="50" t="s">
        <v>1559</v>
      </c>
      <c r="D797" s="242">
        <v>0</v>
      </c>
      <c r="E797" s="242">
        <v>0</v>
      </c>
      <c r="F797" s="52" t="str">
        <f t="shared" si="190"/>
        <v>-</v>
      </c>
    </row>
    <row r="798" spans="1:6" ht="24">
      <c r="A798" s="53" t="s">
        <v>1561</v>
      </c>
      <c r="B798" s="85" t="s">
        <v>1562</v>
      </c>
      <c r="C798" s="50" t="s">
        <v>1561</v>
      </c>
      <c r="D798" s="242">
        <v>0</v>
      </c>
      <c r="E798" s="242">
        <v>0</v>
      </c>
      <c r="F798" s="52" t="str">
        <f t="shared" si="190"/>
        <v>-</v>
      </c>
    </row>
    <row r="799" spans="1:6" ht="24">
      <c r="A799" s="53" t="s">
        <v>1563</v>
      </c>
      <c r="B799" s="85" t="s">
        <v>1564</v>
      </c>
      <c r="C799" s="50" t="s">
        <v>1563</v>
      </c>
      <c r="D799" s="242">
        <v>0</v>
      </c>
      <c r="E799" s="242">
        <v>0</v>
      </c>
      <c r="F799" s="52" t="str">
        <f t="shared" si="190"/>
        <v>-</v>
      </c>
    </row>
    <row r="800" spans="1:6" ht="24">
      <c r="A800" s="53" t="s">
        <v>1565</v>
      </c>
      <c r="B800" s="85" t="s">
        <v>1566</v>
      </c>
      <c r="C800" s="50" t="s">
        <v>1565</v>
      </c>
      <c r="D800" s="242">
        <v>0</v>
      </c>
      <c r="E800" s="242">
        <v>0</v>
      </c>
      <c r="F800" s="52" t="str">
        <f t="shared" si="190"/>
        <v>-</v>
      </c>
    </row>
    <row r="801" spans="1:6" ht="24">
      <c r="A801" s="53" t="s">
        <v>1567</v>
      </c>
      <c r="B801" s="85" t="s">
        <v>1568</v>
      </c>
      <c r="C801" s="50" t="s">
        <v>1567</v>
      </c>
      <c r="D801" s="242">
        <v>0</v>
      </c>
      <c r="E801" s="242">
        <v>0</v>
      </c>
      <c r="F801" s="52" t="str">
        <f t="shared" si="190"/>
        <v>-</v>
      </c>
    </row>
    <row r="802" spans="1:6" ht="24">
      <c r="A802" s="53" t="s">
        <v>1569</v>
      </c>
      <c r="B802" s="85" t="s">
        <v>1570</v>
      </c>
      <c r="C802" s="50" t="s">
        <v>1569</v>
      </c>
      <c r="D802" s="242">
        <v>0</v>
      </c>
      <c r="E802" s="242">
        <v>0</v>
      </c>
      <c r="F802" s="52" t="str">
        <f t="shared" si="190"/>
        <v>-</v>
      </c>
    </row>
    <row r="803" spans="1:6" ht="24">
      <c r="A803" s="53" t="s">
        <v>1571</v>
      </c>
      <c r="B803" s="85" t="s">
        <v>1572</v>
      </c>
      <c r="C803" s="50" t="s">
        <v>1571</v>
      </c>
      <c r="D803" s="242">
        <v>0</v>
      </c>
      <c r="E803" s="242">
        <v>0</v>
      </c>
      <c r="F803" s="52" t="str">
        <f t="shared" si="190"/>
        <v>-</v>
      </c>
    </row>
    <row r="804" spans="1:6" ht="12.75" customHeight="1">
      <c r="A804" s="53" t="s">
        <v>1573</v>
      </c>
      <c r="B804" s="85" t="s">
        <v>1574</v>
      </c>
      <c r="C804" s="50" t="s">
        <v>1573</v>
      </c>
      <c r="D804" s="242">
        <v>0</v>
      </c>
      <c r="E804" s="242">
        <v>0</v>
      </c>
      <c r="F804" s="52" t="str">
        <f t="shared" si="190"/>
        <v>-</v>
      </c>
    </row>
    <row r="805" spans="1:6" ht="12.75" customHeight="1">
      <c r="A805" s="53" t="s">
        <v>1575</v>
      </c>
      <c r="B805" s="85" t="s">
        <v>1576</v>
      </c>
      <c r="C805" s="50" t="s">
        <v>1575</v>
      </c>
      <c r="D805" s="242">
        <v>0</v>
      </c>
      <c r="E805" s="242">
        <v>0</v>
      </c>
      <c r="F805" s="52" t="str">
        <f t="shared" si="190"/>
        <v>-</v>
      </c>
    </row>
    <row r="806" spans="1:6" ht="24">
      <c r="A806" s="53" t="s">
        <v>1577</v>
      </c>
      <c r="B806" s="85" t="s">
        <v>1578</v>
      </c>
      <c r="C806" s="50" t="s">
        <v>1577</v>
      </c>
      <c r="D806" s="242">
        <v>0</v>
      </c>
      <c r="E806" s="242">
        <v>0</v>
      </c>
      <c r="F806" s="52" t="str">
        <f t="shared" si="190"/>
        <v>-</v>
      </c>
    </row>
    <row r="807" spans="1:6" ht="24">
      <c r="A807" s="53" t="s">
        <v>1579</v>
      </c>
      <c r="B807" s="85" t="s">
        <v>1580</v>
      </c>
      <c r="C807" s="50" t="s">
        <v>1579</v>
      </c>
      <c r="D807" s="242">
        <v>0</v>
      </c>
      <c r="E807" s="242">
        <v>0</v>
      </c>
      <c r="F807" s="52" t="str">
        <f t="shared" si="190"/>
        <v>-</v>
      </c>
    </row>
    <row r="808" spans="1:6" ht="12.75" customHeight="1">
      <c r="A808" s="53" t="s">
        <v>1581</v>
      </c>
      <c r="B808" s="85" t="s">
        <v>1582</v>
      </c>
      <c r="C808" s="50" t="s">
        <v>1581</v>
      </c>
      <c r="D808" s="242">
        <v>0</v>
      </c>
      <c r="E808" s="242">
        <v>0</v>
      </c>
      <c r="F808" s="52" t="str">
        <f t="shared" si="190"/>
        <v>-</v>
      </c>
    </row>
    <row r="809" spans="1:6" ht="12.75" customHeight="1">
      <c r="A809" s="53" t="s">
        <v>1583</v>
      </c>
      <c r="B809" s="85" t="s">
        <v>1584</v>
      </c>
      <c r="C809" s="50" t="s">
        <v>1583</v>
      </c>
      <c r="D809" s="242">
        <v>0</v>
      </c>
      <c r="E809" s="242">
        <v>0</v>
      </c>
      <c r="F809" s="52" t="str">
        <f t="shared" si="190"/>
        <v>-</v>
      </c>
    </row>
    <row r="810" spans="1:6" ht="12.75" customHeight="1">
      <c r="A810" s="53" t="s">
        <v>1585</v>
      </c>
      <c r="B810" s="85" t="s">
        <v>1586</v>
      </c>
      <c r="C810" s="50" t="s">
        <v>1585</v>
      </c>
      <c r="D810" s="242">
        <v>0</v>
      </c>
      <c r="E810" s="242">
        <v>0</v>
      </c>
      <c r="F810" s="52" t="str">
        <f t="shared" si="190"/>
        <v>-</v>
      </c>
    </row>
    <row r="811" spans="1:6" ht="12.75" customHeight="1">
      <c r="A811" s="53" t="s">
        <v>1587</v>
      </c>
      <c r="B811" s="85" t="s">
        <v>1588</v>
      </c>
      <c r="C811" s="50" t="s">
        <v>1587</v>
      </c>
      <c r="D811" s="242">
        <v>0</v>
      </c>
      <c r="E811" s="242">
        <v>0</v>
      </c>
      <c r="F811" s="52" t="str">
        <f t="shared" si="190"/>
        <v>-</v>
      </c>
    </row>
    <row r="812" spans="1:6" ht="12.75" customHeight="1">
      <c r="A812" s="53" t="s">
        <v>1589</v>
      </c>
      <c r="B812" s="85" t="s">
        <v>1590</v>
      </c>
      <c r="C812" s="50" t="s">
        <v>1589</v>
      </c>
      <c r="D812" s="242">
        <v>0</v>
      </c>
      <c r="E812" s="242">
        <v>0</v>
      </c>
      <c r="F812" s="52" t="str">
        <f t="shared" si="190"/>
        <v>-</v>
      </c>
    </row>
    <row r="813" spans="1:6" ht="12.75" customHeight="1">
      <c r="A813" s="53" t="s">
        <v>1591</v>
      </c>
      <c r="B813" s="85" t="s">
        <v>1592</v>
      </c>
      <c r="C813" s="50" t="s">
        <v>1591</v>
      </c>
      <c r="D813" s="242">
        <v>0</v>
      </c>
      <c r="E813" s="242">
        <v>0</v>
      </c>
      <c r="F813" s="52" t="str">
        <f t="shared" si="190"/>
        <v>-</v>
      </c>
    </row>
    <row r="814" spans="1:6" ht="12.75" customHeight="1">
      <c r="A814" s="53" t="s">
        <v>1593</v>
      </c>
      <c r="B814" s="85" t="s">
        <v>1594</v>
      </c>
      <c r="C814" s="50" t="s">
        <v>1593</v>
      </c>
      <c r="D814" s="242">
        <v>0</v>
      </c>
      <c r="E814" s="242">
        <v>0</v>
      </c>
      <c r="F814" s="52" t="str">
        <f t="shared" si="190"/>
        <v>-</v>
      </c>
    </row>
    <row r="815" spans="1:6" ht="12.75" customHeight="1">
      <c r="A815" s="53" t="s">
        <v>1595</v>
      </c>
      <c r="B815" s="85" t="s">
        <v>1596</v>
      </c>
      <c r="C815" s="50" t="s">
        <v>1595</v>
      </c>
      <c r="D815" s="242">
        <v>0</v>
      </c>
      <c r="E815" s="242">
        <v>0</v>
      </c>
      <c r="F815" s="52" t="str">
        <f t="shared" si="190"/>
        <v>-</v>
      </c>
    </row>
    <row r="816" spans="1:6" ht="12.75" customHeight="1">
      <c r="A816" s="53" t="s">
        <v>1597</v>
      </c>
      <c r="B816" s="85" t="s">
        <v>1598</v>
      </c>
      <c r="C816" s="50" t="s">
        <v>1597</v>
      </c>
      <c r="D816" s="242">
        <v>77106</v>
      </c>
      <c r="E816" s="242">
        <v>94102.14</v>
      </c>
      <c r="F816" s="52">
        <f t="shared" si="190"/>
        <v>122.0425647809509</v>
      </c>
    </row>
    <row r="817" spans="1:6" ht="12.75" customHeight="1">
      <c r="A817" s="53" t="s">
        <v>1599</v>
      </c>
      <c r="B817" s="85" t="s">
        <v>1600</v>
      </c>
      <c r="C817" s="50" t="s">
        <v>1599</v>
      </c>
      <c r="D817" s="242">
        <v>0</v>
      </c>
      <c r="E817" s="242">
        <v>0</v>
      </c>
      <c r="F817" s="52" t="str">
        <f t="shared" si="190"/>
        <v>-</v>
      </c>
    </row>
    <row r="818" spans="1:6" ht="12.75" customHeight="1">
      <c r="A818" s="53" t="s">
        <v>1601</v>
      </c>
      <c r="B818" s="85" t="s">
        <v>1602</v>
      </c>
      <c r="C818" s="50" t="s">
        <v>1601</v>
      </c>
      <c r="D818" s="242">
        <v>0</v>
      </c>
      <c r="E818" s="242">
        <v>0</v>
      </c>
      <c r="F818" s="52" t="str">
        <f t="shared" si="190"/>
        <v>-</v>
      </c>
    </row>
    <row r="819" spans="1:6" ht="12.75" customHeight="1">
      <c r="A819" s="53">
        <v>37215</v>
      </c>
      <c r="B819" s="85" t="s">
        <v>1603</v>
      </c>
      <c r="C819" s="50" t="s">
        <v>1604</v>
      </c>
      <c r="D819" s="242">
        <v>29744</v>
      </c>
      <c r="E819" s="242">
        <v>43597.53</v>
      </c>
      <c r="F819" s="52">
        <f t="shared" si="190"/>
        <v>146.57588084991932</v>
      </c>
    </row>
    <row r="820" spans="1:6" ht="24">
      <c r="A820" s="53">
        <v>37216</v>
      </c>
      <c r="B820" s="232" t="s">
        <v>1605</v>
      </c>
      <c r="C820" s="50" t="s">
        <v>1606</v>
      </c>
      <c r="D820" s="242">
        <v>0</v>
      </c>
      <c r="E820" s="242">
        <v>0</v>
      </c>
      <c r="F820" s="52" t="str">
        <f t="shared" si="190"/>
        <v>-</v>
      </c>
    </row>
    <row r="821" spans="1:6" ht="12.75" customHeight="1">
      <c r="A821" s="53">
        <v>37217</v>
      </c>
      <c r="B821" s="85" t="s">
        <v>1607</v>
      </c>
      <c r="C821" s="50" t="s">
        <v>1608</v>
      </c>
      <c r="D821" s="242">
        <v>0</v>
      </c>
      <c r="E821" s="242">
        <v>0</v>
      </c>
      <c r="F821" s="52" t="str">
        <f t="shared" si="190"/>
        <v>-</v>
      </c>
    </row>
    <row r="822" spans="1:6" ht="12.75" customHeight="1">
      <c r="A822" s="53">
        <v>37218</v>
      </c>
      <c r="B822" s="85" t="s">
        <v>1609</v>
      </c>
      <c r="C822" s="50" t="s">
        <v>1610</v>
      </c>
      <c r="D822" s="242">
        <v>19759</v>
      </c>
      <c r="E822" s="242">
        <v>16476.52</v>
      </c>
      <c r="F822" s="52">
        <f t="shared" si="190"/>
        <v>83.387418391619008</v>
      </c>
    </row>
    <row r="823" spans="1:6" ht="12.75" customHeight="1">
      <c r="A823" s="53">
        <v>37219</v>
      </c>
      <c r="B823" s="85" t="s">
        <v>1611</v>
      </c>
      <c r="C823" s="50" t="s">
        <v>1612</v>
      </c>
      <c r="D823" s="242">
        <v>4820</v>
      </c>
      <c r="E823" s="242">
        <v>0</v>
      </c>
      <c r="F823" s="52">
        <f t="shared" si="190"/>
        <v>0</v>
      </c>
    </row>
    <row r="824" spans="1:6" ht="12.75" customHeight="1">
      <c r="A824" s="53">
        <v>37221</v>
      </c>
      <c r="B824" s="85" t="s">
        <v>1613</v>
      </c>
      <c r="C824" s="50" t="s">
        <v>1614</v>
      </c>
      <c r="D824" s="242">
        <v>0</v>
      </c>
      <c r="E824" s="242">
        <v>0</v>
      </c>
      <c r="F824" s="52" t="str">
        <f t="shared" si="190"/>
        <v>-</v>
      </c>
    </row>
    <row r="825" spans="1:6" ht="12.75" customHeight="1">
      <c r="A825" s="53" t="s">
        <v>1615</v>
      </c>
      <c r="B825" s="85" t="s">
        <v>1592</v>
      </c>
      <c r="C825" s="50" t="s">
        <v>1615</v>
      </c>
      <c r="D825" s="242">
        <v>0</v>
      </c>
      <c r="E825" s="242">
        <v>0</v>
      </c>
      <c r="F825" s="52" t="str">
        <f t="shared" si="190"/>
        <v>-</v>
      </c>
    </row>
    <row r="826" spans="1:6" ht="12.75" customHeight="1">
      <c r="A826" s="53" t="s">
        <v>1616</v>
      </c>
      <c r="B826" s="85" t="s">
        <v>1617</v>
      </c>
      <c r="C826" s="50" t="s">
        <v>1616</v>
      </c>
      <c r="D826" s="242">
        <v>0</v>
      </c>
      <c r="E826" s="242">
        <v>0</v>
      </c>
      <c r="F826" s="52" t="str">
        <f t="shared" si="190"/>
        <v>-</v>
      </c>
    </row>
    <row r="827" spans="1:6" ht="12.75" customHeight="1">
      <c r="A827" s="53" t="s">
        <v>1618</v>
      </c>
      <c r="B827" s="85" t="s">
        <v>1619</v>
      </c>
      <c r="C827" s="50" t="s">
        <v>1618</v>
      </c>
      <c r="D827" s="242">
        <v>0</v>
      </c>
      <c r="E827" s="242">
        <v>0</v>
      </c>
      <c r="F827" s="52" t="str">
        <f t="shared" si="190"/>
        <v>-</v>
      </c>
    </row>
    <row r="828" spans="1:6" ht="12.75" customHeight="1">
      <c r="A828" s="53" t="s">
        <v>1620</v>
      </c>
      <c r="B828" s="85" t="s">
        <v>1621</v>
      </c>
      <c r="C828" s="50" t="s">
        <v>1620</v>
      </c>
      <c r="D828" s="242">
        <v>39788</v>
      </c>
      <c r="E828" s="242">
        <v>52531.28</v>
      </c>
      <c r="F828" s="52">
        <f t="shared" si="190"/>
        <v>132.02794812506284</v>
      </c>
    </row>
    <row r="829" spans="1:6" ht="12.75" customHeight="1">
      <c r="A829" s="53">
        <v>38117</v>
      </c>
      <c r="B829" s="85" t="s">
        <v>1622</v>
      </c>
      <c r="C829" s="50" t="s">
        <v>1623</v>
      </c>
      <c r="D829" s="242">
        <v>0</v>
      </c>
      <c r="E829" s="242">
        <v>0</v>
      </c>
      <c r="F829" s="52" t="str">
        <f t="shared" si="190"/>
        <v>-</v>
      </c>
    </row>
    <row r="830" spans="1:6" ht="12.75" customHeight="1">
      <c r="A830" s="53">
        <v>38612</v>
      </c>
      <c r="B830" s="85" t="s">
        <v>1624</v>
      </c>
      <c r="C830" s="50" t="s">
        <v>1625</v>
      </c>
      <c r="D830" s="242">
        <v>93939</v>
      </c>
      <c r="E830" s="242">
        <v>30000</v>
      </c>
      <c r="F830" s="52">
        <f t="shared" si="190"/>
        <v>31.935617794526234</v>
      </c>
    </row>
    <row r="831" spans="1:6" ht="12.75" customHeight="1">
      <c r="A831" s="53">
        <v>38613</v>
      </c>
      <c r="B831" s="85" t="s">
        <v>1626</v>
      </c>
      <c r="C831" s="50" t="s">
        <v>1627</v>
      </c>
      <c r="D831" s="242">
        <v>0</v>
      </c>
      <c r="E831" s="242">
        <v>0</v>
      </c>
      <c r="F831" s="52" t="str">
        <f t="shared" si="190"/>
        <v>-</v>
      </c>
    </row>
    <row r="832" spans="1:6" ht="12.75" customHeight="1">
      <c r="A832" s="53">
        <v>38614</v>
      </c>
      <c r="B832" s="85" t="s">
        <v>1628</v>
      </c>
      <c r="C832" s="50" t="s">
        <v>1629</v>
      </c>
      <c r="D832" s="242">
        <v>0</v>
      </c>
      <c r="E832" s="242">
        <v>0</v>
      </c>
      <c r="F832" s="52" t="str">
        <f t="shared" si="190"/>
        <v>-</v>
      </c>
    </row>
    <row r="833" spans="1:6" ht="12.75" customHeight="1">
      <c r="A833" s="53">
        <v>38615</v>
      </c>
      <c r="B833" s="85" t="s">
        <v>1630</v>
      </c>
      <c r="C833" s="50" t="s">
        <v>1631</v>
      </c>
      <c r="D833" s="242">
        <v>0</v>
      </c>
      <c r="E833" s="242">
        <v>0</v>
      </c>
      <c r="F833" s="52" t="str">
        <f t="shared" si="190"/>
        <v>-</v>
      </c>
    </row>
    <row r="834" spans="1:6" ht="12.75" customHeight="1">
      <c r="A834" s="53">
        <v>38622</v>
      </c>
      <c r="B834" s="85" t="s">
        <v>1632</v>
      </c>
      <c r="C834" s="50" t="s">
        <v>1633</v>
      </c>
      <c r="D834" s="242">
        <v>0</v>
      </c>
      <c r="E834" s="242">
        <v>0</v>
      </c>
      <c r="F834" s="52" t="str">
        <f t="shared" si="190"/>
        <v>-</v>
      </c>
    </row>
    <row r="835" spans="1:6" ht="12.75" customHeight="1">
      <c r="A835" s="53">
        <v>38623</v>
      </c>
      <c r="B835" s="85" t="s">
        <v>1634</v>
      </c>
      <c r="C835" s="50" t="s">
        <v>1635</v>
      </c>
      <c r="D835" s="242">
        <v>0</v>
      </c>
      <c r="E835" s="242">
        <v>0</v>
      </c>
      <c r="F835" s="52" t="str">
        <f t="shared" si="190"/>
        <v>-</v>
      </c>
    </row>
    <row r="836" spans="1:6" ht="12.75" customHeight="1">
      <c r="A836" s="53">
        <v>38624</v>
      </c>
      <c r="B836" s="85" t="s">
        <v>1636</v>
      </c>
      <c r="C836" s="50" t="s">
        <v>1637</v>
      </c>
      <c r="D836" s="242">
        <v>0</v>
      </c>
      <c r="E836" s="242">
        <v>0</v>
      </c>
      <c r="F836" s="52" t="str">
        <f t="shared" si="190"/>
        <v>-</v>
      </c>
    </row>
    <row r="837" spans="1:6" ht="12.75" customHeight="1">
      <c r="A837" s="53">
        <v>38625</v>
      </c>
      <c r="B837" s="85" t="s">
        <v>1638</v>
      </c>
      <c r="C837" s="50" t="s">
        <v>1639</v>
      </c>
      <c r="D837" s="242">
        <v>0</v>
      </c>
      <c r="E837" s="242">
        <v>0</v>
      </c>
      <c r="F837" s="52" t="str">
        <f t="shared" si="190"/>
        <v>-</v>
      </c>
    </row>
    <row r="838" spans="1:6" ht="12.75" customHeight="1">
      <c r="A838" s="53" t="s">
        <v>1640</v>
      </c>
      <c r="B838" s="85" t="s">
        <v>1641</v>
      </c>
      <c r="C838" s="50" t="s">
        <v>1640</v>
      </c>
      <c r="D838" s="242">
        <v>0</v>
      </c>
      <c r="E838" s="242">
        <v>0</v>
      </c>
      <c r="F838" s="52" t="str">
        <f t="shared" si="190"/>
        <v>-</v>
      </c>
    </row>
    <row r="839" spans="1:6" ht="12.75" customHeight="1">
      <c r="A839" s="53">
        <v>38631</v>
      </c>
      <c r="B839" s="85" t="s">
        <v>1642</v>
      </c>
      <c r="C839" s="50" t="s">
        <v>1643</v>
      </c>
      <c r="D839" s="242">
        <v>0</v>
      </c>
      <c r="E839" s="242">
        <v>0</v>
      </c>
      <c r="F839" s="52" t="str">
        <f t="shared" si="190"/>
        <v>-</v>
      </c>
    </row>
    <row r="840" spans="1:6" ht="12.75" customHeight="1">
      <c r="A840" s="53">
        <v>38632</v>
      </c>
      <c r="B840" s="85" t="s">
        <v>1644</v>
      </c>
      <c r="C840" s="50" t="s">
        <v>1645</v>
      </c>
      <c r="D840" s="242">
        <v>0</v>
      </c>
      <c r="E840" s="242">
        <v>0</v>
      </c>
      <c r="F840" s="52" t="str">
        <f t="shared" si="190"/>
        <v>-</v>
      </c>
    </row>
    <row r="841" spans="1:6" ht="12.75" customHeight="1">
      <c r="A841" s="53">
        <v>38641</v>
      </c>
      <c r="B841" s="85" t="s">
        <v>1646</v>
      </c>
      <c r="C841" s="50" t="s">
        <v>1647</v>
      </c>
      <c r="D841" s="242">
        <v>0</v>
      </c>
      <c r="E841" s="242">
        <v>0</v>
      </c>
      <c r="F841" s="52" t="str">
        <f t="shared" si="190"/>
        <v>-</v>
      </c>
    </row>
    <row r="842" spans="1:6" ht="12.75" customHeight="1">
      <c r="A842" s="53" t="s">
        <v>1648</v>
      </c>
      <c r="B842" s="85" t="s">
        <v>1649</v>
      </c>
      <c r="C842" s="50" t="s">
        <v>1648</v>
      </c>
      <c r="D842" s="242">
        <v>0</v>
      </c>
      <c r="E842" s="242">
        <v>0</v>
      </c>
      <c r="F842" s="52" t="str">
        <f t="shared" si="190"/>
        <v>-</v>
      </c>
    </row>
    <row r="843" spans="1:6" ht="24">
      <c r="A843" s="53" t="s">
        <v>1650</v>
      </c>
      <c r="B843" s="85" t="s">
        <v>1651</v>
      </c>
      <c r="C843" s="54" t="s">
        <v>1650</v>
      </c>
      <c r="D843" s="242">
        <v>0</v>
      </c>
      <c r="E843" s="242">
        <v>0</v>
      </c>
      <c r="F843" s="52" t="str">
        <f t="shared" si="190"/>
        <v>-</v>
      </c>
    </row>
    <row r="844" spans="1:6" ht="24">
      <c r="A844" s="53" t="s">
        <v>1652</v>
      </c>
      <c r="B844" s="85" t="s">
        <v>1653</v>
      </c>
      <c r="C844" s="54" t="s">
        <v>1652</v>
      </c>
      <c r="D844" s="242">
        <v>0</v>
      </c>
      <c r="E844" s="242">
        <v>0</v>
      </c>
      <c r="F844" s="52" t="str">
        <f t="shared" si="190"/>
        <v>-</v>
      </c>
    </row>
    <row r="845" spans="1:6" ht="12.75" customHeight="1">
      <c r="A845" s="53" t="s">
        <v>1654</v>
      </c>
      <c r="B845" s="85" t="s">
        <v>1655</v>
      </c>
      <c r="C845" s="54" t="s">
        <v>1654</v>
      </c>
      <c r="D845" s="242">
        <v>0</v>
      </c>
      <c r="E845" s="242">
        <v>0</v>
      </c>
      <c r="F845" s="52" t="str">
        <f t="shared" si="190"/>
        <v>-</v>
      </c>
    </row>
    <row r="846" spans="1:6" ht="24">
      <c r="A846" s="53">
        <v>81212</v>
      </c>
      <c r="B846" s="85" t="s">
        <v>1656</v>
      </c>
      <c r="C846" s="50" t="s">
        <v>1657</v>
      </c>
      <c r="D846" s="242">
        <v>0</v>
      </c>
      <c r="E846" s="242">
        <v>0</v>
      </c>
      <c r="F846" s="52" t="str">
        <f t="shared" si="190"/>
        <v>-</v>
      </c>
    </row>
    <row r="847" spans="1:6" ht="12.75" customHeight="1">
      <c r="A847" s="53">
        <v>81322</v>
      </c>
      <c r="B847" s="85" t="s">
        <v>1658</v>
      </c>
      <c r="C847" s="50" t="s">
        <v>1659</v>
      </c>
      <c r="D847" s="242">
        <v>0</v>
      </c>
      <c r="E847" s="242">
        <v>0</v>
      </c>
      <c r="F847" s="52" t="str">
        <f t="shared" si="190"/>
        <v>-</v>
      </c>
    </row>
    <row r="848" spans="1:6" ht="24">
      <c r="A848" s="53">
        <v>81332</v>
      </c>
      <c r="B848" s="85" t="s">
        <v>1660</v>
      </c>
      <c r="C848" s="50" t="s">
        <v>1661</v>
      </c>
      <c r="D848" s="242">
        <v>0</v>
      </c>
      <c r="E848" s="242">
        <v>0</v>
      </c>
      <c r="F848" s="52" t="str">
        <f t="shared" si="190"/>
        <v>-</v>
      </c>
    </row>
    <row r="849" spans="1:6" ht="24">
      <c r="A849" s="53">
        <v>81342</v>
      </c>
      <c r="B849" s="85" t="s">
        <v>1662</v>
      </c>
      <c r="C849" s="50" t="s">
        <v>1663</v>
      </c>
      <c r="D849" s="242">
        <v>0</v>
      </c>
      <c r="E849" s="242">
        <v>0</v>
      </c>
      <c r="F849" s="52" t="str">
        <f t="shared" si="190"/>
        <v>-</v>
      </c>
    </row>
    <row r="850" spans="1:6" ht="12.75" customHeight="1">
      <c r="A850" s="53">
        <v>81411</v>
      </c>
      <c r="B850" s="85" t="s">
        <v>1664</v>
      </c>
      <c r="C850" s="50" t="s">
        <v>1665</v>
      </c>
      <c r="D850" s="242">
        <v>0</v>
      </c>
      <c r="E850" s="242">
        <v>0</v>
      </c>
      <c r="F850" s="52" t="str">
        <f t="shared" si="190"/>
        <v>-</v>
      </c>
    </row>
    <row r="851" spans="1:6" ht="12.75" customHeight="1">
      <c r="A851" s="53">
        <v>81412</v>
      </c>
      <c r="B851" s="85" t="s">
        <v>1666</v>
      </c>
      <c r="C851" s="50" t="s">
        <v>1667</v>
      </c>
      <c r="D851" s="242">
        <v>0</v>
      </c>
      <c r="E851" s="242">
        <v>0</v>
      </c>
      <c r="F851" s="52" t="str">
        <f t="shared" si="190"/>
        <v>-</v>
      </c>
    </row>
    <row r="852" spans="1:6" ht="24">
      <c r="A852" s="53">
        <v>81532</v>
      </c>
      <c r="B852" s="232" t="s">
        <v>1668</v>
      </c>
      <c r="C852" s="50" t="s">
        <v>1669</v>
      </c>
      <c r="D852" s="242">
        <v>0</v>
      </c>
      <c r="E852" s="242">
        <v>0</v>
      </c>
      <c r="F852" s="52" t="str">
        <f t="shared" si="190"/>
        <v>-</v>
      </c>
    </row>
    <row r="853" spans="1:6" ht="24">
      <c r="A853" s="53">
        <v>81542</v>
      </c>
      <c r="B853" s="232" t="s">
        <v>1670</v>
      </c>
      <c r="C853" s="50" t="s">
        <v>1671</v>
      </c>
      <c r="D853" s="242">
        <v>0</v>
      </c>
      <c r="E853" s="242">
        <v>0</v>
      </c>
      <c r="F853" s="52" t="str">
        <f t="shared" si="190"/>
        <v>-</v>
      </c>
    </row>
    <row r="854" spans="1:6" ht="24">
      <c r="A854" s="53">
        <v>81552</v>
      </c>
      <c r="B854" s="85" t="s">
        <v>1672</v>
      </c>
      <c r="C854" s="50" t="s">
        <v>1673</v>
      </c>
      <c r="D854" s="242">
        <v>0</v>
      </c>
      <c r="E854" s="242">
        <v>0</v>
      </c>
      <c r="F854" s="52" t="str">
        <f t="shared" si="190"/>
        <v>-</v>
      </c>
    </row>
    <row r="855" spans="1:6" ht="24">
      <c r="A855" s="53">
        <v>81631</v>
      </c>
      <c r="B855" s="232" t="s">
        <v>1674</v>
      </c>
      <c r="C855" s="50" t="s">
        <v>1675</v>
      </c>
      <c r="D855" s="242">
        <v>0</v>
      </c>
      <c r="E855" s="242">
        <v>0</v>
      </c>
      <c r="F855" s="52" t="str">
        <f t="shared" si="190"/>
        <v>-</v>
      </c>
    </row>
    <row r="856" spans="1:6" ht="24">
      <c r="A856" s="53">
        <v>81632</v>
      </c>
      <c r="B856" s="85" t="s">
        <v>1676</v>
      </c>
      <c r="C856" s="50" t="s">
        <v>1677</v>
      </c>
      <c r="D856" s="242">
        <v>0</v>
      </c>
      <c r="E856" s="242">
        <v>0</v>
      </c>
      <c r="F856" s="52" t="str">
        <f t="shared" si="190"/>
        <v>-</v>
      </c>
    </row>
    <row r="857" spans="1:6" ht="12.75" customHeight="1">
      <c r="A857" s="53">
        <v>81641</v>
      </c>
      <c r="B857" s="85" t="s">
        <v>1678</v>
      </c>
      <c r="C857" s="50" t="s">
        <v>1679</v>
      </c>
      <c r="D857" s="242">
        <v>0</v>
      </c>
      <c r="E857" s="242">
        <v>0</v>
      </c>
      <c r="F857" s="52" t="str">
        <f t="shared" si="190"/>
        <v>-</v>
      </c>
    </row>
    <row r="858" spans="1:6" ht="12.75" customHeight="1">
      <c r="A858" s="53">
        <v>81642</v>
      </c>
      <c r="B858" s="85" t="s">
        <v>1680</v>
      </c>
      <c r="C858" s="50" t="s">
        <v>1681</v>
      </c>
      <c r="D858" s="242">
        <v>0</v>
      </c>
      <c r="E858" s="242">
        <v>0</v>
      </c>
      <c r="F858" s="52" t="str">
        <f t="shared" si="190"/>
        <v>-</v>
      </c>
    </row>
    <row r="859" spans="1:6" ht="12.75" customHeight="1">
      <c r="A859" s="53">
        <v>81711</v>
      </c>
      <c r="B859" s="85" t="s">
        <v>1682</v>
      </c>
      <c r="C859" s="50" t="s">
        <v>1683</v>
      </c>
      <c r="D859" s="242">
        <v>0</v>
      </c>
      <c r="E859" s="242">
        <v>0</v>
      </c>
      <c r="F859" s="52" t="str">
        <f t="shared" si="190"/>
        <v>-</v>
      </c>
    </row>
    <row r="860" spans="1:6" ht="12.75" customHeight="1">
      <c r="A860" s="53">
        <v>81712</v>
      </c>
      <c r="B860" s="85" t="s">
        <v>1684</v>
      </c>
      <c r="C860" s="50" t="s">
        <v>1685</v>
      </c>
      <c r="D860" s="242">
        <v>0</v>
      </c>
      <c r="E860" s="242">
        <v>0</v>
      </c>
      <c r="F860" s="52" t="str">
        <f t="shared" si="190"/>
        <v>-</v>
      </c>
    </row>
    <row r="861" spans="1:6" ht="12.75" customHeight="1">
      <c r="A861" s="53">
        <v>81721</v>
      </c>
      <c r="B861" s="85" t="s">
        <v>1686</v>
      </c>
      <c r="C861" s="50" t="s">
        <v>1687</v>
      </c>
      <c r="D861" s="242">
        <v>0</v>
      </c>
      <c r="E861" s="242">
        <v>0</v>
      </c>
      <c r="F861" s="52" t="str">
        <f t="shared" si="190"/>
        <v>-</v>
      </c>
    </row>
    <row r="862" spans="1:6" ht="12.75" customHeight="1">
      <c r="A862" s="53">
        <v>81722</v>
      </c>
      <c r="B862" s="85" t="s">
        <v>1688</v>
      </c>
      <c r="C862" s="50" t="s">
        <v>1689</v>
      </c>
      <c r="D862" s="242">
        <v>0</v>
      </c>
      <c r="E862" s="242">
        <v>0</v>
      </c>
      <c r="F862" s="52" t="str">
        <f t="shared" si="190"/>
        <v>-</v>
      </c>
    </row>
    <row r="863" spans="1:6" ht="12.75" customHeight="1">
      <c r="A863" s="53">
        <v>81731</v>
      </c>
      <c r="B863" s="85" t="s">
        <v>1690</v>
      </c>
      <c r="C863" s="50" t="s">
        <v>1691</v>
      </c>
      <c r="D863" s="242">
        <v>0</v>
      </c>
      <c r="E863" s="242">
        <v>0</v>
      </c>
      <c r="F863" s="52" t="str">
        <f t="shared" si="190"/>
        <v>-</v>
      </c>
    </row>
    <row r="864" spans="1:6" ht="12.75" customHeight="1">
      <c r="A864" s="53">
        <v>81732</v>
      </c>
      <c r="B864" s="85" t="s">
        <v>1692</v>
      </c>
      <c r="C864" s="50" t="s">
        <v>1693</v>
      </c>
      <c r="D864" s="242">
        <v>0</v>
      </c>
      <c r="E864" s="242">
        <v>0</v>
      </c>
      <c r="F864" s="52" t="str">
        <f t="shared" si="190"/>
        <v>-</v>
      </c>
    </row>
    <row r="865" spans="1:6" ht="12.75" customHeight="1">
      <c r="A865" s="53">
        <v>81741</v>
      </c>
      <c r="B865" s="85" t="s">
        <v>1694</v>
      </c>
      <c r="C865" s="50" t="s">
        <v>1695</v>
      </c>
      <c r="D865" s="242">
        <v>0</v>
      </c>
      <c r="E865" s="242">
        <v>0</v>
      </c>
      <c r="F865" s="52" t="str">
        <f t="shared" si="190"/>
        <v>-</v>
      </c>
    </row>
    <row r="866" spans="1:6" ht="12.75" customHeight="1">
      <c r="A866" s="53">
        <v>81742</v>
      </c>
      <c r="B866" s="85" t="s">
        <v>1696</v>
      </c>
      <c r="C866" s="50" t="s">
        <v>1697</v>
      </c>
      <c r="D866" s="242">
        <v>0</v>
      </c>
      <c r="E866" s="242">
        <v>0</v>
      </c>
      <c r="F866" s="52" t="str">
        <f t="shared" si="190"/>
        <v>-</v>
      </c>
    </row>
    <row r="867" spans="1:6" ht="12.75" customHeight="1">
      <c r="A867" s="53">
        <v>81751</v>
      </c>
      <c r="B867" s="85" t="s">
        <v>1698</v>
      </c>
      <c r="C867" s="50" t="s">
        <v>1699</v>
      </c>
      <c r="D867" s="242">
        <v>0</v>
      </c>
      <c r="E867" s="242">
        <v>0</v>
      </c>
      <c r="F867" s="52" t="str">
        <f t="shared" si="190"/>
        <v>-</v>
      </c>
    </row>
    <row r="868" spans="1:6" ht="12.75" customHeight="1">
      <c r="A868" s="53">
        <v>81752</v>
      </c>
      <c r="B868" s="85" t="s">
        <v>1700</v>
      </c>
      <c r="C868" s="50" t="s">
        <v>1701</v>
      </c>
      <c r="D868" s="242">
        <v>0</v>
      </c>
      <c r="E868" s="242">
        <v>0</v>
      </c>
      <c r="F868" s="52" t="str">
        <f t="shared" si="190"/>
        <v>-</v>
      </c>
    </row>
    <row r="869" spans="1:6" ht="24">
      <c r="A869" s="53">
        <v>81761</v>
      </c>
      <c r="B869" s="232" t="s">
        <v>1702</v>
      </c>
      <c r="C869" s="50" t="s">
        <v>1703</v>
      </c>
      <c r="D869" s="242">
        <v>0</v>
      </c>
      <c r="E869" s="242">
        <v>0</v>
      </c>
      <c r="F869" s="52" t="str">
        <f t="shared" si="190"/>
        <v>-</v>
      </c>
    </row>
    <row r="870" spans="1:6" ht="24">
      <c r="A870" s="53">
        <v>81762</v>
      </c>
      <c r="B870" s="232" t="s">
        <v>1704</v>
      </c>
      <c r="C870" s="50" t="s">
        <v>1705</v>
      </c>
      <c r="D870" s="242">
        <v>0</v>
      </c>
      <c r="E870" s="242">
        <v>0</v>
      </c>
      <c r="F870" s="52" t="str">
        <f t="shared" si="190"/>
        <v>-</v>
      </c>
    </row>
    <row r="871" spans="1:6" ht="24">
      <c r="A871" s="53">
        <v>81771</v>
      </c>
      <c r="B871" s="85" t="s">
        <v>1706</v>
      </c>
      <c r="C871" s="50" t="s">
        <v>1707</v>
      </c>
      <c r="D871" s="242">
        <v>0</v>
      </c>
      <c r="E871" s="242">
        <v>0</v>
      </c>
      <c r="F871" s="52" t="str">
        <f t="shared" si="190"/>
        <v>-</v>
      </c>
    </row>
    <row r="872" spans="1:6" ht="24">
      <c r="A872" s="53">
        <v>81772</v>
      </c>
      <c r="B872" s="85" t="s">
        <v>1708</v>
      </c>
      <c r="C872" s="50" t="s">
        <v>1709</v>
      </c>
      <c r="D872" s="242">
        <v>0</v>
      </c>
      <c r="E872" s="242">
        <v>0</v>
      </c>
      <c r="F872" s="52" t="str">
        <f t="shared" si="190"/>
        <v>-</v>
      </c>
    </row>
    <row r="873" spans="1:6" ht="12.75" customHeight="1">
      <c r="A873" s="53">
        <v>82412</v>
      </c>
      <c r="B873" s="85" t="s">
        <v>1710</v>
      </c>
      <c r="C873" s="50" t="s">
        <v>1711</v>
      </c>
      <c r="D873" s="242">
        <v>0</v>
      </c>
      <c r="E873" s="242">
        <v>0</v>
      </c>
      <c r="F873" s="52" t="str">
        <f t="shared" si="190"/>
        <v>-</v>
      </c>
    </row>
    <row r="874" spans="1:6" ht="12.75" customHeight="1">
      <c r="A874" s="53">
        <v>84132</v>
      </c>
      <c r="B874" s="85" t="s">
        <v>1712</v>
      </c>
      <c r="C874" s="50" t="s">
        <v>1713</v>
      </c>
      <c r="D874" s="242">
        <v>0</v>
      </c>
      <c r="E874" s="242">
        <v>0</v>
      </c>
      <c r="F874" s="52" t="str">
        <f t="shared" si="190"/>
        <v>-</v>
      </c>
    </row>
    <row r="875" spans="1:6" ht="12.75" customHeight="1">
      <c r="A875" s="53">
        <v>84142</v>
      </c>
      <c r="B875" s="85" t="s">
        <v>1714</v>
      </c>
      <c r="C875" s="50" t="s">
        <v>1715</v>
      </c>
      <c r="D875" s="242">
        <v>0</v>
      </c>
      <c r="E875" s="242">
        <v>0</v>
      </c>
      <c r="F875" s="52" t="str">
        <f t="shared" si="190"/>
        <v>-</v>
      </c>
    </row>
    <row r="876" spans="1:6" ht="12.75" customHeight="1">
      <c r="A876" s="53">
        <v>84152</v>
      </c>
      <c r="B876" s="85" t="s">
        <v>1716</v>
      </c>
      <c r="C876" s="50" t="s">
        <v>1717</v>
      </c>
      <c r="D876" s="242">
        <v>0</v>
      </c>
      <c r="E876" s="242">
        <v>0</v>
      </c>
      <c r="F876" s="52" t="str">
        <f t="shared" si="190"/>
        <v>-</v>
      </c>
    </row>
    <row r="877" spans="1:6" ht="12.75" customHeight="1">
      <c r="A877" s="53">
        <v>84162</v>
      </c>
      <c r="B877" s="85" t="s">
        <v>1718</v>
      </c>
      <c r="C877" s="50" t="s">
        <v>1719</v>
      </c>
      <c r="D877" s="242">
        <v>0</v>
      </c>
      <c r="E877" s="242">
        <v>0</v>
      </c>
      <c r="F877" s="52" t="str">
        <f t="shared" si="190"/>
        <v>-</v>
      </c>
    </row>
    <row r="878" spans="1:6" ht="12.75" customHeight="1">
      <c r="A878" s="53">
        <v>84221</v>
      </c>
      <c r="B878" s="85" t="s">
        <v>1720</v>
      </c>
      <c r="C878" s="50" t="s">
        <v>1721</v>
      </c>
      <c r="D878" s="242">
        <v>0</v>
      </c>
      <c r="E878" s="242">
        <v>0</v>
      </c>
      <c r="F878" s="52" t="str">
        <f t="shared" si="190"/>
        <v>-</v>
      </c>
    </row>
    <row r="879" spans="1:6" ht="12.75" customHeight="1">
      <c r="A879" s="53">
        <v>84222</v>
      </c>
      <c r="B879" s="85" t="s">
        <v>1722</v>
      </c>
      <c r="C879" s="50" t="s">
        <v>1723</v>
      </c>
      <c r="D879" s="242">
        <v>0</v>
      </c>
      <c r="E879" s="242">
        <v>0</v>
      </c>
      <c r="F879" s="52" t="str">
        <f t="shared" si="190"/>
        <v>-</v>
      </c>
    </row>
    <row r="880" spans="1:6" ht="12.75" customHeight="1">
      <c r="A880" s="53" t="s">
        <v>1724</v>
      </c>
      <c r="B880" s="85" t="s">
        <v>1725</v>
      </c>
      <c r="C880" s="50" t="s">
        <v>1724</v>
      </c>
      <c r="D880" s="242">
        <v>0</v>
      </c>
      <c r="E880" s="242">
        <v>0</v>
      </c>
      <c r="F880" s="52" t="str">
        <f t="shared" si="190"/>
        <v>-</v>
      </c>
    </row>
    <row r="881" spans="1:6" ht="12.75" customHeight="1">
      <c r="A881" s="53">
        <v>84232</v>
      </c>
      <c r="B881" s="85" t="s">
        <v>1726</v>
      </c>
      <c r="C881" s="50" t="s">
        <v>1727</v>
      </c>
      <c r="D881" s="242">
        <v>0</v>
      </c>
      <c r="E881" s="242">
        <v>0</v>
      </c>
      <c r="F881" s="52" t="str">
        <f t="shared" si="190"/>
        <v>-</v>
      </c>
    </row>
    <row r="882" spans="1:6" ht="24">
      <c r="A882" s="53">
        <v>84242</v>
      </c>
      <c r="B882" s="85" t="s">
        <v>1728</v>
      </c>
      <c r="C882" s="50" t="s">
        <v>1729</v>
      </c>
      <c r="D882" s="242">
        <v>0</v>
      </c>
      <c r="E882" s="242">
        <v>0</v>
      </c>
      <c r="F882" s="52" t="str">
        <f t="shared" si="190"/>
        <v>-</v>
      </c>
    </row>
    <row r="883" spans="1:6" ht="24">
      <c r="A883" s="53" t="s">
        <v>1730</v>
      </c>
      <c r="B883" s="85" t="s">
        <v>1731</v>
      </c>
      <c r="C883" s="50" t="s">
        <v>1730</v>
      </c>
      <c r="D883" s="242">
        <v>0</v>
      </c>
      <c r="E883" s="242">
        <v>0</v>
      </c>
      <c r="F883" s="52" t="str">
        <f t="shared" si="190"/>
        <v>-</v>
      </c>
    </row>
    <row r="884" spans="1:6" ht="12.75" customHeight="1">
      <c r="A884" s="53">
        <v>84312</v>
      </c>
      <c r="B884" s="85" t="s">
        <v>1732</v>
      </c>
      <c r="C884" s="50" t="s">
        <v>1733</v>
      </c>
      <c r="D884" s="242">
        <v>0</v>
      </c>
      <c r="E884" s="242">
        <v>0</v>
      </c>
      <c r="F884" s="52" t="str">
        <f t="shared" si="190"/>
        <v>-</v>
      </c>
    </row>
    <row r="885" spans="1:6" ht="24">
      <c r="A885" s="53">
        <v>84431</v>
      </c>
      <c r="B885" s="85" t="s">
        <v>1734</v>
      </c>
      <c r="C885" s="50" t="s">
        <v>1735</v>
      </c>
      <c r="D885" s="242">
        <v>0</v>
      </c>
      <c r="E885" s="242">
        <v>0</v>
      </c>
      <c r="F885" s="52" t="str">
        <f t="shared" si="190"/>
        <v>-</v>
      </c>
    </row>
    <row r="886" spans="1:6" ht="24">
      <c r="A886" s="53">
        <v>84432</v>
      </c>
      <c r="B886" s="85" t="s">
        <v>1736</v>
      </c>
      <c r="C886" s="50" t="s">
        <v>1737</v>
      </c>
      <c r="D886" s="242">
        <v>0</v>
      </c>
      <c r="E886" s="242">
        <v>0</v>
      </c>
      <c r="F886" s="52" t="str">
        <f t="shared" si="190"/>
        <v>-</v>
      </c>
    </row>
    <row r="887" spans="1:6" ht="24">
      <c r="A887" s="53" t="s">
        <v>1738</v>
      </c>
      <c r="B887" s="85" t="s">
        <v>1739</v>
      </c>
      <c r="C887" s="50" t="s">
        <v>1738</v>
      </c>
      <c r="D887" s="242">
        <v>0</v>
      </c>
      <c r="E887" s="242">
        <v>0</v>
      </c>
      <c r="F887" s="52" t="str">
        <f t="shared" si="190"/>
        <v>-</v>
      </c>
    </row>
    <row r="888" spans="1:6" ht="24">
      <c r="A888" s="53">
        <v>84442</v>
      </c>
      <c r="B888" s="85" t="s">
        <v>1740</v>
      </c>
      <c r="C888" s="50" t="s">
        <v>1741</v>
      </c>
      <c r="D888" s="242">
        <v>0</v>
      </c>
      <c r="E888" s="242">
        <v>0</v>
      </c>
      <c r="F888" s="52" t="str">
        <f t="shared" si="190"/>
        <v>-</v>
      </c>
    </row>
    <row r="889" spans="1:6" ht="24">
      <c r="A889" s="53">
        <v>84452</v>
      </c>
      <c r="B889" s="232" t="s">
        <v>1742</v>
      </c>
      <c r="C889" s="50" t="s">
        <v>1743</v>
      </c>
      <c r="D889" s="242">
        <v>0</v>
      </c>
      <c r="E889" s="242">
        <v>0</v>
      </c>
      <c r="F889" s="52" t="str">
        <f t="shared" si="190"/>
        <v>-</v>
      </c>
    </row>
    <row r="890" spans="1:6" ht="24">
      <c r="A890" s="53" t="s">
        <v>1744</v>
      </c>
      <c r="B890" s="232" t="s">
        <v>1745</v>
      </c>
      <c r="C890" s="50" t="s">
        <v>1744</v>
      </c>
      <c r="D890" s="242">
        <v>0</v>
      </c>
      <c r="E890" s="242">
        <v>0</v>
      </c>
      <c r="F890" s="52" t="str">
        <f t="shared" si="190"/>
        <v>-</v>
      </c>
    </row>
    <row r="891" spans="1:6" ht="12.75" customHeight="1">
      <c r="A891" s="53">
        <v>84461</v>
      </c>
      <c r="B891" s="85" t="s">
        <v>1746</v>
      </c>
      <c r="C891" s="50" t="s">
        <v>1747</v>
      </c>
      <c r="D891" s="242">
        <v>0</v>
      </c>
      <c r="E891" s="242">
        <v>0</v>
      </c>
      <c r="F891" s="52" t="str">
        <f t="shared" si="190"/>
        <v>-</v>
      </c>
    </row>
    <row r="892" spans="1:6" ht="12.75" customHeight="1">
      <c r="A892" s="53">
        <v>84462</v>
      </c>
      <c r="B892" s="85" t="s">
        <v>1748</v>
      </c>
      <c r="C892" s="50" t="s">
        <v>1749</v>
      </c>
      <c r="D892" s="242">
        <v>0</v>
      </c>
      <c r="E892" s="242">
        <v>0</v>
      </c>
      <c r="F892" s="52" t="str">
        <f t="shared" si="190"/>
        <v>-</v>
      </c>
    </row>
    <row r="893" spans="1:6" ht="12.75" customHeight="1">
      <c r="A893" s="53" t="s">
        <v>1750</v>
      </c>
      <c r="B893" s="85" t="s">
        <v>1751</v>
      </c>
      <c r="C893" s="50" t="s">
        <v>1750</v>
      </c>
      <c r="D893" s="242">
        <v>0</v>
      </c>
      <c r="E893" s="242">
        <v>0</v>
      </c>
      <c r="F893" s="52" t="str">
        <f t="shared" si="190"/>
        <v>-</v>
      </c>
    </row>
    <row r="894" spans="1:6" ht="12.75" customHeight="1">
      <c r="A894" s="53">
        <v>84472</v>
      </c>
      <c r="B894" s="85" t="s">
        <v>1752</v>
      </c>
      <c r="C894" s="50" t="s">
        <v>1753</v>
      </c>
      <c r="D894" s="242">
        <v>0</v>
      </c>
      <c r="E894" s="242">
        <v>0</v>
      </c>
      <c r="F894" s="52" t="str">
        <f t="shared" si="190"/>
        <v>-</v>
      </c>
    </row>
    <row r="895" spans="1:6" ht="12.75" customHeight="1">
      <c r="A895" s="53">
        <v>84482</v>
      </c>
      <c r="B895" s="85" t="s">
        <v>1754</v>
      </c>
      <c r="C895" s="50" t="s">
        <v>1755</v>
      </c>
      <c r="D895" s="242">
        <v>0</v>
      </c>
      <c r="E895" s="242">
        <v>0</v>
      </c>
      <c r="F895" s="52" t="str">
        <f t="shared" si="190"/>
        <v>-</v>
      </c>
    </row>
    <row r="896" spans="1:6" ht="12.75" customHeight="1">
      <c r="A896" s="53" t="s">
        <v>1756</v>
      </c>
      <c r="B896" s="85" t="s">
        <v>1757</v>
      </c>
      <c r="C896" s="50" t="s">
        <v>1756</v>
      </c>
      <c r="D896" s="242">
        <v>0</v>
      </c>
      <c r="E896" s="242">
        <v>0</v>
      </c>
      <c r="F896" s="52" t="str">
        <f t="shared" si="190"/>
        <v>-</v>
      </c>
    </row>
    <row r="897" spans="1:6" ht="24">
      <c r="A897" s="53">
        <v>84532</v>
      </c>
      <c r="B897" s="85" t="s">
        <v>1758</v>
      </c>
      <c r="C897" s="50" t="s">
        <v>1759</v>
      </c>
      <c r="D897" s="242">
        <v>0</v>
      </c>
      <c r="E897" s="242">
        <v>0</v>
      </c>
      <c r="F897" s="52" t="str">
        <f t="shared" si="190"/>
        <v>-</v>
      </c>
    </row>
    <row r="898" spans="1:6" ht="12.75" customHeight="1">
      <c r="A898" s="53">
        <v>84542</v>
      </c>
      <c r="B898" s="85" t="s">
        <v>1760</v>
      </c>
      <c r="C898" s="50" t="s">
        <v>1761</v>
      </c>
      <c r="D898" s="242">
        <v>0</v>
      </c>
      <c r="E898" s="242">
        <v>0</v>
      </c>
      <c r="F898" s="52" t="str">
        <f t="shared" si="190"/>
        <v>-</v>
      </c>
    </row>
    <row r="899" spans="1:6" ht="12.75" customHeight="1">
      <c r="A899" s="53">
        <v>84552</v>
      </c>
      <c r="B899" s="85" t="s">
        <v>1762</v>
      </c>
      <c r="C899" s="50" t="s">
        <v>1763</v>
      </c>
      <c r="D899" s="242">
        <v>0</v>
      </c>
      <c r="E899" s="242">
        <v>0</v>
      </c>
      <c r="F899" s="52" t="str">
        <f t="shared" si="190"/>
        <v>-</v>
      </c>
    </row>
    <row r="900" spans="1:6" ht="12.75" customHeight="1">
      <c r="A900" s="53">
        <v>84711</v>
      </c>
      <c r="B900" s="85" t="s">
        <v>1764</v>
      </c>
      <c r="C900" s="50" t="s">
        <v>1765</v>
      </c>
      <c r="D900" s="242">
        <v>0</v>
      </c>
      <c r="E900" s="242">
        <v>0</v>
      </c>
      <c r="F900" s="52" t="str">
        <f t="shared" si="190"/>
        <v>-</v>
      </c>
    </row>
    <row r="901" spans="1:6" ht="12.75" customHeight="1">
      <c r="A901" s="53">
        <v>84712</v>
      </c>
      <c r="B901" s="85" t="s">
        <v>1766</v>
      </c>
      <c r="C901" s="50" t="s">
        <v>1767</v>
      </c>
      <c r="D901" s="242">
        <v>0</v>
      </c>
      <c r="E901" s="242">
        <v>0</v>
      </c>
      <c r="F901" s="52" t="str">
        <f t="shared" si="190"/>
        <v>-</v>
      </c>
    </row>
    <row r="902" spans="1:6" ht="12.75" customHeight="1">
      <c r="A902" s="53">
        <v>84721</v>
      </c>
      <c r="B902" s="85" t="s">
        <v>1768</v>
      </c>
      <c r="C902" s="50" t="s">
        <v>1769</v>
      </c>
      <c r="D902" s="242">
        <v>0</v>
      </c>
      <c r="E902" s="242">
        <v>0</v>
      </c>
      <c r="F902" s="52" t="str">
        <f t="shared" si="190"/>
        <v>-</v>
      </c>
    </row>
    <row r="903" spans="1:6" ht="12.75" customHeight="1">
      <c r="A903" s="53">
        <v>84722</v>
      </c>
      <c r="B903" s="85" t="s">
        <v>1770</v>
      </c>
      <c r="C903" s="50" t="s">
        <v>1771</v>
      </c>
      <c r="D903" s="242">
        <v>0</v>
      </c>
      <c r="E903" s="242">
        <v>0</v>
      </c>
      <c r="F903" s="52" t="str">
        <f t="shared" si="190"/>
        <v>-</v>
      </c>
    </row>
    <row r="904" spans="1:6" ht="12.75" customHeight="1">
      <c r="A904" s="53">
        <v>84731</v>
      </c>
      <c r="B904" s="85" t="s">
        <v>1772</v>
      </c>
      <c r="C904" s="50" t="s">
        <v>1773</v>
      </c>
      <c r="D904" s="242">
        <v>0</v>
      </c>
      <c r="E904" s="242">
        <v>0</v>
      </c>
      <c r="F904" s="52" t="str">
        <f t="shared" si="190"/>
        <v>-</v>
      </c>
    </row>
    <row r="905" spans="1:6" ht="12.75" customHeight="1">
      <c r="A905" s="53">
        <v>84732</v>
      </c>
      <c r="B905" s="85" t="s">
        <v>1774</v>
      </c>
      <c r="C905" s="50" t="s">
        <v>1775</v>
      </c>
      <c r="D905" s="242">
        <v>0</v>
      </c>
      <c r="E905" s="242">
        <v>0</v>
      </c>
      <c r="F905" s="52" t="str">
        <f t="shared" si="190"/>
        <v>-</v>
      </c>
    </row>
    <row r="906" spans="1:6" ht="12.75" customHeight="1">
      <c r="A906" s="53">
        <v>84741</v>
      </c>
      <c r="B906" s="85" t="s">
        <v>1776</v>
      </c>
      <c r="C906" s="50" t="s">
        <v>1777</v>
      </c>
      <c r="D906" s="242">
        <v>0</v>
      </c>
      <c r="E906" s="242">
        <v>0</v>
      </c>
      <c r="F906" s="52" t="str">
        <f t="shared" si="190"/>
        <v>-</v>
      </c>
    </row>
    <row r="907" spans="1:6" ht="12.75" customHeight="1">
      <c r="A907" s="53">
        <v>84742</v>
      </c>
      <c r="B907" s="85" t="s">
        <v>1778</v>
      </c>
      <c r="C907" s="50" t="s">
        <v>1779</v>
      </c>
      <c r="D907" s="242">
        <v>0</v>
      </c>
      <c r="E907" s="242">
        <v>0</v>
      </c>
      <c r="F907" s="52" t="str">
        <f t="shared" si="190"/>
        <v>-</v>
      </c>
    </row>
    <row r="908" spans="1:6" ht="12.75" customHeight="1">
      <c r="A908" s="53">
        <v>84751</v>
      </c>
      <c r="B908" s="85" t="s">
        <v>1780</v>
      </c>
      <c r="C908" s="50" t="s">
        <v>1781</v>
      </c>
      <c r="D908" s="242">
        <v>0</v>
      </c>
      <c r="E908" s="242">
        <v>0</v>
      </c>
      <c r="F908" s="52" t="str">
        <f t="shared" si="190"/>
        <v>-</v>
      </c>
    </row>
    <row r="909" spans="1:6" ht="12.75" customHeight="1">
      <c r="A909" s="53">
        <v>84752</v>
      </c>
      <c r="B909" s="85" t="s">
        <v>1782</v>
      </c>
      <c r="C909" s="50" t="s">
        <v>1783</v>
      </c>
      <c r="D909" s="242">
        <v>0</v>
      </c>
      <c r="E909" s="242">
        <v>0</v>
      </c>
      <c r="F909" s="52" t="str">
        <f t="shared" si="190"/>
        <v>-</v>
      </c>
    </row>
    <row r="910" spans="1:6" ht="24">
      <c r="A910" s="53">
        <v>84761</v>
      </c>
      <c r="B910" s="232" t="s">
        <v>1784</v>
      </c>
      <c r="C910" s="50" t="s">
        <v>1785</v>
      </c>
      <c r="D910" s="242">
        <v>0</v>
      </c>
      <c r="E910" s="242">
        <v>0</v>
      </c>
      <c r="F910" s="52" t="str">
        <f t="shared" si="190"/>
        <v>-</v>
      </c>
    </row>
    <row r="911" spans="1:6" ht="24">
      <c r="A911" s="53">
        <v>84762</v>
      </c>
      <c r="B911" s="232" t="s">
        <v>1786</v>
      </c>
      <c r="C911" s="50" t="s">
        <v>1787</v>
      </c>
      <c r="D911" s="242">
        <v>0</v>
      </c>
      <c r="E911" s="242">
        <v>0</v>
      </c>
      <c r="F911" s="52" t="str">
        <f t="shared" si="190"/>
        <v>-</v>
      </c>
    </row>
    <row r="912" spans="1:6" ht="24">
      <c r="A912" s="53" t="s">
        <v>1788</v>
      </c>
      <c r="B912" s="85" t="s">
        <v>1789</v>
      </c>
      <c r="C912" s="50" t="s">
        <v>1788</v>
      </c>
      <c r="D912" s="242">
        <v>0</v>
      </c>
      <c r="E912" s="242">
        <v>0</v>
      </c>
      <c r="F912" s="52" t="str">
        <f t="shared" si="190"/>
        <v>-</v>
      </c>
    </row>
    <row r="913" spans="1:6" ht="24">
      <c r="A913" s="53" t="s">
        <v>1790</v>
      </c>
      <c r="B913" s="85" t="s">
        <v>1791</v>
      </c>
      <c r="C913" s="50" t="s">
        <v>1790</v>
      </c>
      <c r="D913" s="242">
        <v>0</v>
      </c>
      <c r="E913" s="242">
        <v>0</v>
      </c>
      <c r="F913" s="52" t="str">
        <f t="shared" si="190"/>
        <v>-</v>
      </c>
    </row>
    <row r="914" spans="1:6" ht="12.75" customHeight="1">
      <c r="A914" s="53">
        <v>85412</v>
      </c>
      <c r="B914" s="85" t="s">
        <v>1792</v>
      </c>
      <c r="C914" s="50" t="s">
        <v>1793</v>
      </c>
      <c r="D914" s="242">
        <v>0</v>
      </c>
      <c r="E914" s="242">
        <v>0</v>
      </c>
      <c r="F914" s="52" t="str">
        <f t="shared" si="190"/>
        <v>-</v>
      </c>
    </row>
    <row r="915" spans="1:6" ht="24">
      <c r="A915" s="53">
        <v>51212</v>
      </c>
      <c r="B915" s="232" t="s">
        <v>1794</v>
      </c>
      <c r="C915" s="50" t="s">
        <v>1795</v>
      </c>
      <c r="D915" s="242">
        <v>0</v>
      </c>
      <c r="E915" s="242">
        <v>0</v>
      </c>
      <c r="F915" s="52" t="str">
        <f t="shared" si="190"/>
        <v>-</v>
      </c>
    </row>
    <row r="916" spans="1:6" ht="12.75" customHeight="1">
      <c r="A916" s="53">
        <v>51322</v>
      </c>
      <c r="B916" s="85" t="s">
        <v>1796</v>
      </c>
      <c r="C916" s="50" t="s">
        <v>1797</v>
      </c>
      <c r="D916" s="242">
        <v>0</v>
      </c>
      <c r="E916" s="242">
        <v>0</v>
      </c>
      <c r="F916" s="52" t="str">
        <f t="shared" si="190"/>
        <v>-</v>
      </c>
    </row>
    <row r="917" spans="1:6" ht="12.75" customHeight="1">
      <c r="A917" s="53">
        <v>51332</v>
      </c>
      <c r="B917" s="85" t="s">
        <v>1798</v>
      </c>
      <c r="C917" s="50" t="s">
        <v>1799</v>
      </c>
      <c r="D917" s="242">
        <v>0</v>
      </c>
      <c r="E917" s="242">
        <v>0</v>
      </c>
      <c r="F917" s="52" t="str">
        <f t="shared" si="190"/>
        <v>-</v>
      </c>
    </row>
    <row r="918" spans="1:6" ht="24">
      <c r="A918" s="53">
        <v>51342</v>
      </c>
      <c r="B918" s="85" t="s">
        <v>1800</v>
      </c>
      <c r="C918" s="50" t="s">
        <v>1801</v>
      </c>
      <c r="D918" s="242">
        <v>0</v>
      </c>
      <c r="E918" s="242">
        <v>0</v>
      </c>
      <c r="F918" s="52" t="str">
        <f t="shared" si="190"/>
        <v>-</v>
      </c>
    </row>
    <row r="919" spans="1:6" ht="12.75" customHeight="1">
      <c r="A919" s="53">
        <v>51411</v>
      </c>
      <c r="B919" s="85" t="s">
        <v>1802</v>
      </c>
      <c r="C919" s="50" t="s">
        <v>1803</v>
      </c>
      <c r="D919" s="242">
        <v>38500</v>
      </c>
      <c r="E919" s="242">
        <v>0</v>
      </c>
      <c r="F919" s="52">
        <f t="shared" si="190"/>
        <v>0</v>
      </c>
    </row>
    <row r="920" spans="1:6" ht="12.75" customHeight="1">
      <c r="A920" s="53">
        <v>51412</v>
      </c>
      <c r="B920" s="85" t="s">
        <v>1804</v>
      </c>
      <c r="C920" s="50" t="s">
        <v>1805</v>
      </c>
      <c r="D920" s="242">
        <v>0</v>
      </c>
      <c r="E920" s="242">
        <v>0</v>
      </c>
      <c r="F920" s="52" t="str">
        <f t="shared" si="190"/>
        <v>-</v>
      </c>
    </row>
    <row r="921" spans="1:6" ht="24">
      <c r="A921" s="53">
        <v>51532</v>
      </c>
      <c r="B921" s="85" t="s">
        <v>1806</v>
      </c>
      <c r="C921" s="50" t="s">
        <v>1807</v>
      </c>
      <c r="D921" s="242">
        <v>0</v>
      </c>
      <c r="E921" s="242">
        <v>0</v>
      </c>
      <c r="F921" s="52" t="str">
        <f t="shared" si="190"/>
        <v>-</v>
      </c>
    </row>
    <row r="922" spans="1:6" ht="24">
      <c r="A922" s="53">
        <v>51542</v>
      </c>
      <c r="B922" s="85" t="s">
        <v>1808</v>
      </c>
      <c r="C922" s="50" t="s">
        <v>1809</v>
      </c>
      <c r="D922" s="242">
        <v>0</v>
      </c>
      <c r="E922" s="242">
        <v>0</v>
      </c>
      <c r="F922" s="52" t="str">
        <f t="shared" si="190"/>
        <v>-</v>
      </c>
    </row>
    <row r="923" spans="1:6" ht="24">
      <c r="A923" s="53">
        <v>51552</v>
      </c>
      <c r="B923" s="232" t="s">
        <v>1810</v>
      </c>
      <c r="C923" s="50" t="s">
        <v>1811</v>
      </c>
      <c r="D923" s="242">
        <v>0</v>
      </c>
      <c r="E923" s="242">
        <v>0</v>
      </c>
      <c r="F923" s="52" t="str">
        <f t="shared" si="190"/>
        <v>-</v>
      </c>
    </row>
    <row r="924" spans="1:6" ht="24">
      <c r="A924" s="53">
        <v>51631</v>
      </c>
      <c r="B924" s="85" t="s">
        <v>1812</v>
      </c>
      <c r="C924" s="50" t="s">
        <v>1813</v>
      </c>
      <c r="D924" s="242">
        <v>0</v>
      </c>
      <c r="E924" s="242">
        <v>0</v>
      </c>
      <c r="F924" s="52" t="str">
        <f t="shared" si="190"/>
        <v>-</v>
      </c>
    </row>
    <row r="925" spans="1:6" ht="24">
      <c r="A925" s="53">
        <v>51632</v>
      </c>
      <c r="B925" s="85" t="s">
        <v>1814</v>
      </c>
      <c r="C925" s="50" t="s">
        <v>1815</v>
      </c>
      <c r="D925" s="242">
        <v>0</v>
      </c>
      <c r="E925" s="242">
        <v>0</v>
      </c>
      <c r="F925" s="52" t="str">
        <f t="shared" si="190"/>
        <v>-</v>
      </c>
    </row>
    <row r="926" spans="1:6" ht="12.75" customHeight="1">
      <c r="A926" s="53">
        <v>51641</v>
      </c>
      <c r="B926" s="85" t="s">
        <v>1816</v>
      </c>
      <c r="C926" s="50" t="s">
        <v>1817</v>
      </c>
      <c r="D926" s="242">
        <v>0</v>
      </c>
      <c r="E926" s="242">
        <v>0</v>
      </c>
      <c r="F926" s="52" t="str">
        <f t="shared" si="190"/>
        <v>-</v>
      </c>
    </row>
    <row r="927" spans="1:6" ht="12.75" customHeight="1">
      <c r="A927" s="53">
        <v>51642</v>
      </c>
      <c r="B927" s="85" t="s">
        <v>1818</v>
      </c>
      <c r="C927" s="50" t="s">
        <v>1819</v>
      </c>
      <c r="D927" s="242">
        <v>0</v>
      </c>
      <c r="E927" s="242">
        <v>0</v>
      </c>
      <c r="F927" s="52" t="str">
        <f t="shared" si="190"/>
        <v>-</v>
      </c>
    </row>
    <row r="928" spans="1:6" ht="12.75" customHeight="1">
      <c r="A928" s="53">
        <v>51711</v>
      </c>
      <c r="B928" s="85" t="s">
        <v>1820</v>
      </c>
      <c r="C928" s="50" t="s">
        <v>1821</v>
      </c>
      <c r="D928" s="242">
        <v>0</v>
      </c>
      <c r="E928" s="242">
        <v>0</v>
      </c>
      <c r="F928" s="52" t="str">
        <f t="shared" si="190"/>
        <v>-</v>
      </c>
    </row>
    <row r="929" spans="1:6" ht="12.75" customHeight="1">
      <c r="A929" s="53">
        <v>51712</v>
      </c>
      <c r="B929" s="85" t="s">
        <v>1822</v>
      </c>
      <c r="C929" s="50" t="s">
        <v>1823</v>
      </c>
      <c r="D929" s="242">
        <v>0</v>
      </c>
      <c r="E929" s="242">
        <v>0</v>
      </c>
      <c r="F929" s="52" t="str">
        <f t="shared" si="190"/>
        <v>-</v>
      </c>
    </row>
    <row r="930" spans="1:6" ht="12.75" customHeight="1">
      <c r="A930" s="53">
        <v>51721</v>
      </c>
      <c r="B930" s="85" t="s">
        <v>1824</v>
      </c>
      <c r="C930" s="50" t="s">
        <v>1825</v>
      </c>
      <c r="D930" s="242">
        <v>0</v>
      </c>
      <c r="E930" s="242">
        <v>0</v>
      </c>
      <c r="F930" s="52" t="str">
        <f t="shared" si="190"/>
        <v>-</v>
      </c>
    </row>
    <row r="931" spans="1:6" ht="12.75" customHeight="1">
      <c r="A931" s="53">
        <v>51722</v>
      </c>
      <c r="B931" s="85" t="s">
        <v>1826</v>
      </c>
      <c r="C931" s="50" t="s">
        <v>1827</v>
      </c>
      <c r="D931" s="242">
        <v>0</v>
      </c>
      <c r="E931" s="242">
        <v>0</v>
      </c>
      <c r="F931" s="52" t="str">
        <f t="shared" si="190"/>
        <v>-</v>
      </c>
    </row>
    <row r="932" spans="1:6" ht="12.75" customHeight="1">
      <c r="A932" s="53">
        <v>51731</v>
      </c>
      <c r="B932" s="85" t="s">
        <v>1828</v>
      </c>
      <c r="C932" s="50" t="s">
        <v>1829</v>
      </c>
      <c r="D932" s="242">
        <v>0</v>
      </c>
      <c r="E932" s="242">
        <v>0</v>
      </c>
      <c r="F932" s="52" t="str">
        <f t="shared" si="190"/>
        <v>-</v>
      </c>
    </row>
    <row r="933" spans="1:6" ht="12.75" customHeight="1">
      <c r="A933" s="53">
        <v>51732</v>
      </c>
      <c r="B933" s="85" t="s">
        <v>1830</v>
      </c>
      <c r="C933" s="50" t="s">
        <v>1831</v>
      </c>
      <c r="D933" s="242">
        <v>0</v>
      </c>
      <c r="E933" s="242">
        <v>0</v>
      </c>
      <c r="F933" s="52" t="str">
        <f t="shared" si="190"/>
        <v>-</v>
      </c>
    </row>
    <row r="934" spans="1:6" ht="12.75" customHeight="1">
      <c r="A934" s="53">
        <v>51741</v>
      </c>
      <c r="B934" s="85" t="s">
        <v>1832</v>
      </c>
      <c r="C934" s="50" t="s">
        <v>1833</v>
      </c>
      <c r="D934" s="242">
        <v>0</v>
      </c>
      <c r="E934" s="242">
        <v>0</v>
      </c>
      <c r="F934" s="52" t="str">
        <f t="shared" si="190"/>
        <v>-</v>
      </c>
    </row>
    <row r="935" spans="1:6" ht="12.75" customHeight="1">
      <c r="A935" s="53">
        <v>51742</v>
      </c>
      <c r="B935" s="85" t="s">
        <v>1834</v>
      </c>
      <c r="C935" s="50" t="s">
        <v>1835</v>
      </c>
      <c r="D935" s="242">
        <v>0</v>
      </c>
      <c r="E935" s="242">
        <v>0</v>
      </c>
      <c r="F935" s="52" t="str">
        <f t="shared" si="190"/>
        <v>-</v>
      </c>
    </row>
    <row r="936" spans="1:6" ht="12.75" customHeight="1">
      <c r="A936" s="53">
        <v>51751</v>
      </c>
      <c r="B936" s="85" t="s">
        <v>1836</v>
      </c>
      <c r="C936" s="50" t="s">
        <v>1837</v>
      </c>
      <c r="D936" s="242">
        <v>0</v>
      </c>
      <c r="E936" s="242">
        <v>0</v>
      </c>
      <c r="F936" s="52" t="str">
        <f t="shared" si="190"/>
        <v>-</v>
      </c>
    </row>
    <row r="937" spans="1:6" ht="12.75" customHeight="1">
      <c r="A937" s="53">
        <v>51752</v>
      </c>
      <c r="B937" s="85" t="s">
        <v>1838</v>
      </c>
      <c r="C937" s="50" t="s">
        <v>1839</v>
      </c>
      <c r="D937" s="242">
        <v>0</v>
      </c>
      <c r="E937" s="242">
        <v>0</v>
      </c>
      <c r="F937" s="52" t="str">
        <f t="shared" si="190"/>
        <v>-</v>
      </c>
    </row>
    <row r="938" spans="1:6" ht="24">
      <c r="A938" s="53">
        <v>51761</v>
      </c>
      <c r="B938" s="85" t="s">
        <v>1840</v>
      </c>
      <c r="C938" s="50" t="s">
        <v>1841</v>
      </c>
      <c r="D938" s="242">
        <v>0</v>
      </c>
      <c r="E938" s="242">
        <v>0</v>
      </c>
      <c r="F938" s="52" t="str">
        <f t="shared" si="190"/>
        <v>-</v>
      </c>
    </row>
    <row r="939" spans="1:6" ht="24">
      <c r="A939" s="53">
        <v>51762</v>
      </c>
      <c r="B939" s="85" t="s">
        <v>1842</v>
      </c>
      <c r="C939" s="50" t="s">
        <v>1843</v>
      </c>
      <c r="D939" s="242">
        <v>0</v>
      </c>
      <c r="E939" s="242">
        <v>0</v>
      </c>
      <c r="F939" s="52" t="str">
        <f t="shared" si="190"/>
        <v>-</v>
      </c>
    </row>
    <row r="940" spans="1:6" ht="24">
      <c r="A940" s="53">
        <v>51771</v>
      </c>
      <c r="B940" s="85" t="s">
        <v>1844</v>
      </c>
      <c r="C940" s="50" t="s">
        <v>1845</v>
      </c>
      <c r="D940" s="242">
        <v>0</v>
      </c>
      <c r="E940" s="242">
        <v>0</v>
      </c>
      <c r="F940" s="52" t="str">
        <f t="shared" si="190"/>
        <v>-</v>
      </c>
    </row>
    <row r="941" spans="1:6" ht="24">
      <c r="A941" s="53">
        <v>51772</v>
      </c>
      <c r="B941" s="85" t="s">
        <v>1846</v>
      </c>
      <c r="C941" s="50" t="s">
        <v>1847</v>
      </c>
      <c r="D941" s="242">
        <v>0</v>
      </c>
      <c r="E941" s="242">
        <v>0</v>
      </c>
      <c r="F941" s="52" t="str">
        <f t="shared" si="190"/>
        <v>-</v>
      </c>
    </row>
    <row r="942" spans="1:6" ht="24">
      <c r="A942" s="53">
        <v>54132</v>
      </c>
      <c r="B942" s="85" t="s">
        <v>1848</v>
      </c>
      <c r="C942" s="50" t="s">
        <v>1849</v>
      </c>
      <c r="D942" s="242">
        <v>0</v>
      </c>
      <c r="E942" s="242">
        <v>0</v>
      </c>
      <c r="F942" s="52" t="str">
        <f t="shared" si="190"/>
        <v>-</v>
      </c>
    </row>
    <row r="943" spans="1:6" ht="24">
      <c r="A943" s="53">
        <v>54142</v>
      </c>
      <c r="B943" s="85" t="s">
        <v>1850</v>
      </c>
      <c r="C943" s="50" t="s">
        <v>1851</v>
      </c>
      <c r="D943" s="242">
        <v>0</v>
      </c>
      <c r="E943" s="242">
        <v>0</v>
      </c>
      <c r="F943" s="52" t="str">
        <f t="shared" si="190"/>
        <v>-</v>
      </c>
    </row>
    <row r="944" spans="1:6" ht="12.75" customHeight="1">
      <c r="A944" s="53">
        <v>54152</v>
      </c>
      <c r="B944" s="85" t="s">
        <v>1852</v>
      </c>
      <c r="C944" s="50" t="s">
        <v>1853</v>
      </c>
      <c r="D944" s="242">
        <v>0</v>
      </c>
      <c r="E944" s="242">
        <v>0</v>
      </c>
      <c r="F944" s="52" t="str">
        <f t="shared" si="190"/>
        <v>-</v>
      </c>
    </row>
    <row r="945" spans="1:6" ht="24">
      <c r="A945" s="53">
        <v>54162</v>
      </c>
      <c r="B945" s="85" t="s">
        <v>1854</v>
      </c>
      <c r="C945" s="50" t="s">
        <v>1855</v>
      </c>
      <c r="D945" s="242">
        <v>0</v>
      </c>
      <c r="E945" s="242">
        <v>0</v>
      </c>
      <c r="F945" s="52" t="str">
        <f t="shared" si="190"/>
        <v>-</v>
      </c>
    </row>
    <row r="946" spans="1:6" ht="24">
      <c r="A946" s="53">
        <v>54221</v>
      </c>
      <c r="B946" s="232" t="s">
        <v>1856</v>
      </c>
      <c r="C946" s="50" t="s">
        <v>1857</v>
      </c>
      <c r="D946" s="242">
        <v>0</v>
      </c>
      <c r="E946" s="242">
        <v>250000</v>
      </c>
      <c r="F946" s="52" t="str">
        <f t="shared" si="190"/>
        <v>-</v>
      </c>
    </row>
    <row r="947" spans="1:6" ht="24">
      <c r="A947" s="53">
        <v>54222</v>
      </c>
      <c r="B947" s="232" t="s">
        <v>1858</v>
      </c>
      <c r="C947" s="50" t="s">
        <v>1859</v>
      </c>
      <c r="D947" s="242">
        <v>129615</v>
      </c>
      <c r="E947" s="242">
        <v>207591.36</v>
      </c>
      <c r="F947" s="52">
        <f t="shared" si="190"/>
        <v>160.15998148362459</v>
      </c>
    </row>
    <row r="948" spans="1:6" ht="24">
      <c r="A948" s="53" t="s">
        <v>1860</v>
      </c>
      <c r="B948" s="85" t="s">
        <v>1861</v>
      </c>
      <c r="C948" s="50" t="s">
        <v>1860</v>
      </c>
      <c r="D948" s="242">
        <v>0</v>
      </c>
      <c r="E948" s="242">
        <v>0</v>
      </c>
      <c r="F948" s="52" t="str">
        <f t="shared" si="190"/>
        <v>-</v>
      </c>
    </row>
    <row r="949" spans="1:6" ht="24">
      <c r="A949" s="53">
        <v>54232</v>
      </c>
      <c r="B949" s="232" t="s">
        <v>1862</v>
      </c>
      <c r="C949" s="50" t="s">
        <v>1863</v>
      </c>
      <c r="D949" s="242">
        <v>0</v>
      </c>
      <c r="E949" s="242">
        <v>0</v>
      </c>
      <c r="F949" s="52" t="str">
        <f t="shared" si="190"/>
        <v>-</v>
      </c>
    </row>
    <row r="950" spans="1:6" ht="24">
      <c r="A950" s="53">
        <v>54242</v>
      </c>
      <c r="B950" s="85" t="s">
        <v>1864</v>
      </c>
      <c r="C950" s="50" t="s">
        <v>1865</v>
      </c>
      <c r="D950" s="242">
        <v>0</v>
      </c>
      <c r="E950" s="242">
        <v>0</v>
      </c>
      <c r="F950" s="52" t="str">
        <f t="shared" si="190"/>
        <v>-</v>
      </c>
    </row>
    <row r="951" spans="1:6" ht="24">
      <c r="A951" s="53" t="s">
        <v>1866</v>
      </c>
      <c r="B951" s="85" t="s">
        <v>1867</v>
      </c>
      <c r="C951" s="50" t="s">
        <v>1866</v>
      </c>
      <c r="D951" s="242">
        <v>0</v>
      </c>
      <c r="E951" s="242">
        <v>0</v>
      </c>
      <c r="F951" s="52" t="str">
        <f t="shared" si="190"/>
        <v>-</v>
      </c>
    </row>
    <row r="952" spans="1:6" ht="24">
      <c r="A952" s="53">
        <v>54312</v>
      </c>
      <c r="B952" s="232" t="s">
        <v>1868</v>
      </c>
      <c r="C952" s="50" t="s">
        <v>1869</v>
      </c>
      <c r="D952" s="242">
        <v>0</v>
      </c>
      <c r="E952" s="242">
        <v>0</v>
      </c>
      <c r="F952" s="52" t="str">
        <f t="shared" si="190"/>
        <v>-</v>
      </c>
    </row>
    <row r="953" spans="1:6" ht="24">
      <c r="A953" s="53">
        <v>54431</v>
      </c>
      <c r="B953" s="85" t="s">
        <v>1870</v>
      </c>
      <c r="C953" s="50" t="s">
        <v>1871</v>
      </c>
      <c r="D953" s="242">
        <v>0</v>
      </c>
      <c r="E953" s="242">
        <v>100000</v>
      </c>
      <c r="F953" s="52" t="str">
        <f t="shared" si="190"/>
        <v>-</v>
      </c>
    </row>
    <row r="954" spans="1:6" ht="24">
      <c r="A954" s="53">
        <v>54432</v>
      </c>
      <c r="B954" s="85" t="s">
        <v>1872</v>
      </c>
      <c r="C954" s="50" t="s">
        <v>1873</v>
      </c>
      <c r="D954" s="242">
        <v>0</v>
      </c>
      <c r="E954" s="242">
        <v>0</v>
      </c>
      <c r="F954" s="52" t="str">
        <f t="shared" si="190"/>
        <v>-</v>
      </c>
    </row>
    <row r="955" spans="1:6" ht="24">
      <c r="A955" s="53" t="s">
        <v>1874</v>
      </c>
      <c r="B955" s="85" t="s">
        <v>1875</v>
      </c>
      <c r="C955" s="50" t="s">
        <v>1874</v>
      </c>
      <c r="D955" s="242">
        <v>0</v>
      </c>
      <c r="E955" s="242">
        <v>0</v>
      </c>
      <c r="F955" s="52" t="str">
        <f t="shared" si="190"/>
        <v>-</v>
      </c>
    </row>
    <row r="956" spans="1:6" ht="24">
      <c r="A956" s="53">
        <v>54442</v>
      </c>
      <c r="B956" s="85" t="s">
        <v>1876</v>
      </c>
      <c r="C956" s="50" t="s">
        <v>1877</v>
      </c>
      <c r="D956" s="242">
        <v>0</v>
      </c>
      <c r="E956" s="242">
        <v>0</v>
      </c>
      <c r="F956" s="52" t="str">
        <f t="shared" si="190"/>
        <v>-</v>
      </c>
    </row>
    <row r="957" spans="1:6" ht="24">
      <c r="A957" s="53">
        <v>54452</v>
      </c>
      <c r="B957" s="85" t="s">
        <v>1878</v>
      </c>
      <c r="C957" s="50" t="s">
        <v>1879</v>
      </c>
      <c r="D957" s="242">
        <v>0</v>
      </c>
      <c r="E957" s="242">
        <v>0</v>
      </c>
      <c r="F957" s="52" t="str">
        <f t="shared" si="190"/>
        <v>-</v>
      </c>
    </row>
    <row r="958" spans="1:6" ht="24">
      <c r="A958" s="53" t="s">
        <v>1880</v>
      </c>
      <c r="B958" s="85" t="s">
        <v>1881</v>
      </c>
      <c r="C958" s="50" t="s">
        <v>1880</v>
      </c>
      <c r="D958" s="242">
        <v>0</v>
      </c>
      <c r="E958" s="242">
        <v>0</v>
      </c>
      <c r="F958" s="52" t="str">
        <f t="shared" si="190"/>
        <v>-</v>
      </c>
    </row>
    <row r="959" spans="1:6" ht="24">
      <c r="A959" s="53">
        <v>54461</v>
      </c>
      <c r="B959" s="85" t="s">
        <v>1882</v>
      </c>
      <c r="C959" s="50" t="s">
        <v>1883</v>
      </c>
      <c r="D959" s="242">
        <v>0</v>
      </c>
      <c r="E959" s="242">
        <v>0</v>
      </c>
      <c r="F959" s="52" t="str">
        <f t="shared" si="190"/>
        <v>-</v>
      </c>
    </row>
    <row r="960" spans="1:6" ht="24">
      <c r="A960" s="53">
        <v>54462</v>
      </c>
      <c r="B960" s="85" t="s">
        <v>1884</v>
      </c>
      <c r="C960" s="50" t="s">
        <v>1885</v>
      </c>
      <c r="D960" s="242">
        <v>0</v>
      </c>
      <c r="E960" s="242">
        <v>0</v>
      </c>
      <c r="F960" s="52" t="str">
        <f t="shared" si="190"/>
        <v>-</v>
      </c>
    </row>
    <row r="961" spans="1:6" ht="12.75" customHeight="1">
      <c r="A961" s="53" t="s">
        <v>1886</v>
      </c>
      <c r="B961" s="85" t="s">
        <v>1887</v>
      </c>
      <c r="C961" s="50" t="s">
        <v>1886</v>
      </c>
      <c r="D961" s="242">
        <v>0</v>
      </c>
      <c r="E961" s="242">
        <v>0</v>
      </c>
      <c r="F961" s="52" t="str">
        <f t="shared" si="190"/>
        <v>-</v>
      </c>
    </row>
    <row r="962" spans="1:6" ht="24">
      <c r="A962" s="53">
        <v>54472</v>
      </c>
      <c r="B962" s="232" t="s">
        <v>1888</v>
      </c>
      <c r="C962" s="50" t="s">
        <v>1889</v>
      </c>
      <c r="D962" s="242">
        <v>0</v>
      </c>
      <c r="E962" s="242">
        <v>0</v>
      </c>
      <c r="F962" s="52" t="str">
        <f t="shared" si="190"/>
        <v>-</v>
      </c>
    </row>
    <row r="963" spans="1:6" ht="24">
      <c r="A963" s="53">
        <v>54482</v>
      </c>
      <c r="B963" s="232" t="s">
        <v>1890</v>
      </c>
      <c r="C963" s="50" t="s">
        <v>1891</v>
      </c>
      <c r="D963" s="242">
        <v>0</v>
      </c>
      <c r="E963" s="242">
        <v>0</v>
      </c>
      <c r="F963" s="52" t="str">
        <f t="shared" si="190"/>
        <v>-</v>
      </c>
    </row>
    <row r="964" spans="1:6" ht="24">
      <c r="A964" s="53" t="s">
        <v>1892</v>
      </c>
      <c r="B964" s="232" t="s">
        <v>1893</v>
      </c>
      <c r="C964" s="50" t="s">
        <v>1892</v>
      </c>
      <c r="D964" s="242">
        <v>0</v>
      </c>
      <c r="E964" s="242">
        <v>0</v>
      </c>
      <c r="F964" s="52" t="str">
        <f t="shared" si="190"/>
        <v>-</v>
      </c>
    </row>
    <row r="965" spans="1:6" ht="24">
      <c r="A965" s="53">
        <v>54532</v>
      </c>
      <c r="B965" s="85" t="s">
        <v>1894</v>
      </c>
      <c r="C965" s="50" t="s">
        <v>1895</v>
      </c>
      <c r="D965" s="242">
        <v>0</v>
      </c>
      <c r="E965" s="242">
        <v>0</v>
      </c>
      <c r="F965" s="52" t="str">
        <f t="shared" si="190"/>
        <v>-</v>
      </c>
    </row>
    <row r="966" spans="1:6" ht="12.75" customHeight="1">
      <c r="A966" s="53">
        <v>54542</v>
      </c>
      <c r="B966" s="85" t="s">
        <v>1896</v>
      </c>
      <c r="C966" s="50" t="s">
        <v>1897</v>
      </c>
      <c r="D966" s="242">
        <v>0</v>
      </c>
      <c r="E966" s="242">
        <v>0</v>
      </c>
      <c r="F966" s="52" t="str">
        <f t="shared" si="190"/>
        <v>-</v>
      </c>
    </row>
    <row r="967" spans="1:6" ht="24">
      <c r="A967" s="53">
        <v>54552</v>
      </c>
      <c r="B967" s="85" t="s">
        <v>1898</v>
      </c>
      <c r="C967" s="50" t="s">
        <v>1899</v>
      </c>
      <c r="D967" s="242">
        <v>0</v>
      </c>
      <c r="E967" s="242">
        <v>0</v>
      </c>
      <c r="F967" s="52" t="str">
        <f t="shared" si="190"/>
        <v>-</v>
      </c>
    </row>
    <row r="968" spans="1:6" ht="12.75" customHeight="1">
      <c r="A968" s="53">
        <v>54711</v>
      </c>
      <c r="B968" s="85" t="s">
        <v>1900</v>
      </c>
      <c r="C968" s="50" t="s">
        <v>1901</v>
      </c>
      <c r="D968" s="242">
        <v>64</v>
      </c>
      <c r="E968" s="242">
        <v>0</v>
      </c>
      <c r="F968" s="52">
        <f t="shared" si="190"/>
        <v>0</v>
      </c>
    </row>
    <row r="969" spans="1:6" ht="12.75" customHeight="1">
      <c r="A969" s="53">
        <v>54712</v>
      </c>
      <c r="B969" s="85" t="s">
        <v>1902</v>
      </c>
      <c r="C969" s="50" t="s">
        <v>1903</v>
      </c>
      <c r="D969" s="242">
        <v>0</v>
      </c>
      <c r="E969" s="242">
        <v>0</v>
      </c>
      <c r="F969" s="52" t="str">
        <f t="shared" si="190"/>
        <v>-</v>
      </c>
    </row>
    <row r="970" spans="1:6" ht="12.75" customHeight="1">
      <c r="A970" s="53">
        <v>54721</v>
      </c>
      <c r="B970" s="85" t="s">
        <v>1904</v>
      </c>
      <c r="C970" s="50" t="s">
        <v>1905</v>
      </c>
      <c r="D970" s="242">
        <v>0</v>
      </c>
      <c r="E970" s="242">
        <v>0</v>
      </c>
      <c r="F970" s="52" t="str">
        <f t="shared" si="190"/>
        <v>-</v>
      </c>
    </row>
    <row r="971" spans="1:6" ht="12.75" customHeight="1">
      <c r="A971" s="53">
        <v>54722</v>
      </c>
      <c r="B971" s="85" t="s">
        <v>1906</v>
      </c>
      <c r="C971" s="50" t="s">
        <v>1907</v>
      </c>
      <c r="D971" s="242">
        <v>0</v>
      </c>
      <c r="E971" s="242">
        <v>0</v>
      </c>
      <c r="F971" s="52" t="str">
        <f t="shared" si="190"/>
        <v>-</v>
      </c>
    </row>
    <row r="972" spans="1:6" ht="12.75" customHeight="1">
      <c r="A972" s="53">
        <v>54731</v>
      </c>
      <c r="B972" s="85" t="s">
        <v>1908</v>
      </c>
      <c r="C972" s="50" t="s">
        <v>1909</v>
      </c>
      <c r="D972" s="242">
        <v>0</v>
      </c>
      <c r="E972" s="242">
        <v>0</v>
      </c>
      <c r="F972" s="52" t="str">
        <f t="shared" si="190"/>
        <v>-</v>
      </c>
    </row>
    <row r="973" spans="1:6" ht="12.75" customHeight="1">
      <c r="A973" s="53">
        <v>54732</v>
      </c>
      <c r="B973" s="85" t="s">
        <v>1910</v>
      </c>
      <c r="C973" s="50" t="s">
        <v>1911</v>
      </c>
      <c r="D973" s="242">
        <v>0</v>
      </c>
      <c r="E973" s="242">
        <v>0</v>
      </c>
      <c r="F973" s="52" t="str">
        <f t="shared" si="190"/>
        <v>-</v>
      </c>
    </row>
    <row r="974" spans="1:6" ht="12.75" customHeight="1">
      <c r="A974" s="53">
        <v>54741</v>
      </c>
      <c r="B974" s="85" t="s">
        <v>1912</v>
      </c>
      <c r="C974" s="50" t="s">
        <v>1913</v>
      </c>
      <c r="D974" s="242">
        <v>0</v>
      </c>
      <c r="E974" s="242">
        <v>0</v>
      </c>
      <c r="F974" s="52" t="str">
        <f t="shared" si="190"/>
        <v>-</v>
      </c>
    </row>
    <row r="975" spans="1:6" ht="12.75" customHeight="1">
      <c r="A975" s="53">
        <v>54742</v>
      </c>
      <c r="B975" s="85" t="s">
        <v>1914</v>
      </c>
      <c r="C975" s="50" t="s">
        <v>1915</v>
      </c>
      <c r="D975" s="242">
        <v>0</v>
      </c>
      <c r="E975" s="242">
        <v>0</v>
      </c>
      <c r="F975" s="52" t="str">
        <f t="shared" si="190"/>
        <v>-</v>
      </c>
    </row>
    <row r="976" spans="1:6" ht="24">
      <c r="A976" s="53">
        <v>54751</v>
      </c>
      <c r="B976" s="85" t="s">
        <v>1916</v>
      </c>
      <c r="C976" s="50" t="s">
        <v>1917</v>
      </c>
      <c r="D976" s="242">
        <v>0</v>
      </c>
      <c r="E976" s="242">
        <v>0</v>
      </c>
      <c r="F976" s="52" t="str">
        <f t="shared" si="190"/>
        <v>-</v>
      </c>
    </row>
    <row r="977" spans="1:6" ht="24">
      <c r="A977" s="53">
        <v>54752</v>
      </c>
      <c r="B977" s="85" t="s">
        <v>1918</v>
      </c>
      <c r="C977" s="50" t="s">
        <v>1919</v>
      </c>
      <c r="D977" s="242">
        <v>0</v>
      </c>
      <c r="E977" s="242">
        <v>0</v>
      </c>
      <c r="F977" s="52" t="str">
        <f t="shared" si="190"/>
        <v>-</v>
      </c>
    </row>
    <row r="978" spans="1:6" ht="24">
      <c r="A978" s="53">
        <v>54761</v>
      </c>
      <c r="B978" s="85" t="s">
        <v>1920</v>
      </c>
      <c r="C978" s="50" t="s">
        <v>1921</v>
      </c>
      <c r="D978" s="242">
        <v>0</v>
      </c>
      <c r="E978" s="242">
        <v>0</v>
      </c>
      <c r="F978" s="52" t="str">
        <f t="shared" si="190"/>
        <v>-</v>
      </c>
    </row>
    <row r="979" spans="1:6" ht="24">
      <c r="A979" s="53">
        <v>54762</v>
      </c>
      <c r="B979" s="85" t="s">
        <v>1922</v>
      </c>
      <c r="C979" s="50" t="s">
        <v>1923</v>
      </c>
      <c r="D979" s="242">
        <v>0</v>
      </c>
      <c r="E979" s="242">
        <v>0</v>
      </c>
      <c r="F979" s="52" t="str">
        <f t="shared" si="190"/>
        <v>-</v>
      </c>
    </row>
    <row r="980" spans="1:6" ht="24">
      <c r="A980" s="53">
        <v>54771</v>
      </c>
      <c r="B980" s="85" t="s">
        <v>1924</v>
      </c>
      <c r="C980" s="50" t="s">
        <v>1925</v>
      </c>
      <c r="D980" s="242">
        <v>0</v>
      </c>
      <c r="E980" s="242">
        <v>0</v>
      </c>
      <c r="F980" s="52" t="str">
        <f t="shared" si="191" ref="F980:F982">IF(D980&lt;&gt;0,IF(E980/D980&gt;=100,"&gt;&gt;100",E980/D980*100),"-")</f>
        <v>-</v>
      </c>
    </row>
    <row r="981" spans="1:6" ht="24">
      <c r="A981" s="53">
        <v>54772</v>
      </c>
      <c r="B981" s="85" t="s">
        <v>1926</v>
      </c>
      <c r="C981" s="50" t="s">
        <v>1927</v>
      </c>
      <c r="D981" s="242">
        <v>0</v>
      </c>
      <c r="E981" s="242">
        <v>0</v>
      </c>
      <c r="F981" s="52" t="str">
        <f t="shared" si="191"/>
        <v>-</v>
      </c>
    </row>
    <row r="982" spans="1:6" ht="24">
      <c r="A982" s="55">
        <v>55312</v>
      </c>
      <c r="B982" s="233" t="s">
        <v>1928</v>
      </c>
      <c r="C982" s="56" t="s">
        <v>1929</v>
      </c>
      <c r="D982" s="243">
        <v>0</v>
      </c>
      <c r="E982" s="243">
        <v>0</v>
      </c>
      <c r="F982" s="57" t="str">
        <f t="shared" si="191"/>
        <v>-</v>
      </c>
    </row>
    <row r="983" spans="1:6" ht="20.1" customHeight="1">
      <c r="A983" s="347" t="s">
        <v>1930</v>
      </c>
      <c r="B983" s="348"/>
      <c r="C983" s="66"/>
      <c r="D983" s="73"/>
      <c r="E983" s="73"/>
      <c r="F983" s="74"/>
    </row>
    <row r="984" spans="1:6" ht="39" customHeight="1">
      <c r="A984" s="200" t="s">
        <v>1931</v>
      </c>
      <c r="B984" s="196" t="s">
        <v>27</v>
      </c>
      <c r="C984" s="220" t="s">
        <v>28</v>
      </c>
      <c r="D984" s="65" t="s">
        <v>1932</v>
      </c>
      <c r="E984" s="67" t="s">
        <v>1933</v>
      </c>
      <c r="F984" s="65" t="s">
        <v>40</v>
      </c>
    </row>
    <row r="985" spans="1:6" ht="36">
      <c r="A985" s="68" t="s">
        <v>1934</v>
      </c>
      <c r="B985" s="190" t="s">
        <v>1935</v>
      </c>
      <c r="C985" s="69" t="s">
        <v>1936</v>
      </c>
      <c r="D985" s="244">
        <v>0</v>
      </c>
      <c r="E985" s="244"/>
      <c r="F985" s="63" t="str">
        <f t="shared" si="192" ref="F985:F992">IF(D985&lt;&gt;0,IF(E985/D985&gt;=100,"&gt;&gt;100",E985/D985*100),"-")</f>
        <v>-</v>
      </c>
    </row>
    <row r="986" spans="1:6" ht="24">
      <c r="A986" s="53" t="s">
        <v>1937</v>
      </c>
      <c r="B986" s="85" t="s">
        <v>1938</v>
      </c>
      <c r="C986" s="50" t="s">
        <v>1937</v>
      </c>
      <c r="D986" s="245">
        <v>0</v>
      </c>
      <c r="E986" s="245"/>
      <c r="F986" s="52" t="str">
        <f t="shared" si="192"/>
        <v>-</v>
      </c>
    </row>
    <row r="987" spans="1:6" ht="24">
      <c r="A987" s="53" t="s">
        <v>1939</v>
      </c>
      <c r="B987" s="85" t="s">
        <v>1940</v>
      </c>
      <c r="C987" s="50" t="s">
        <v>1939</v>
      </c>
      <c r="D987" s="245">
        <v>0</v>
      </c>
      <c r="E987" s="245"/>
      <c r="F987" s="52" t="str">
        <f t="shared" si="192"/>
        <v>-</v>
      </c>
    </row>
    <row r="988" spans="1:6" ht="24">
      <c r="A988" s="53">
        <v>26454</v>
      </c>
      <c r="B988" s="85" t="s">
        <v>1941</v>
      </c>
      <c r="C988" s="50" t="s">
        <v>1942</v>
      </c>
      <c r="D988" s="245">
        <v>0</v>
      </c>
      <c r="E988" s="245"/>
      <c r="F988" s="52" t="str">
        <f t="shared" si="192"/>
        <v>-</v>
      </c>
    </row>
    <row r="989" spans="1:6" ht="12.75" customHeight="1">
      <c r="A989" s="53" t="s">
        <v>1943</v>
      </c>
      <c r="B989" s="85" t="s">
        <v>1944</v>
      </c>
      <c r="C989" s="50" t="s">
        <v>1943</v>
      </c>
      <c r="D989" s="245">
        <v>0</v>
      </c>
      <c r="E989" s="245"/>
      <c r="F989" s="52" t="str">
        <f t="shared" si="192"/>
        <v>-</v>
      </c>
    </row>
    <row r="990" spans="1:6" ht="36">
      <c r="A990" s="53" t="s">
        <v>1945</v>
      </c>
      <c r="B990" s="85" t="s">
        <v>1946</v>
      </c>
      <c r="C990" s="50" t="s">
        <v>1947</v>
      </c>
      <c r="D990" s="245">
        <v>0</v>
      </c>
      <c r="E990" s="245"/>
      <c r="F990" s="52" t="str">
        <f t="shared" si="192"/>
        <v>-</v>
      </c>
    </row>
    <row r="991" spans="1:6" ht="12.75" customHeight="1">
      <c r="A991" s="53" t="s">
        <v>1948</v>
      </c>
      <c r="B991" s="85" t="s">
        <v>1949</v>
      </c>
      <c r="C991" s="50" t="s">
        <v>1948</v>
      </c>
      <c r="D991" s="245">
        <v>0</v>
      </c>
      <c r="E991" s="245"/>
      <c r="F991" s="52" t="str">
        <f t="shared" si="192"/>
        <v>-</v>
      </c>
    </row>
    <row r="992" spans="1:6" ht="24">
      <c r="A992" s="55">
        <v>26534</v>
      </c>
      <c r="B992" s="233" t="s">
        <v>1950</v>
      </c>
      <c r="C992" s="56" t="s">
        <v>1951</v>
      </c>
      <c r="D992" s="246">
        <v>0</v>
      </c>
      <c r="E992" s="246"/>
      <c r="F992" s="57" t="str">
        <f t="shared" si="192"/>
        <v>-</v>
      </c>
    </row>
    <row r="993" spans="1:6" ht="15" customHeight="1">
      <c r="A993" s="188"/>
      <c r="B993" s="211"/>
      <c r="C993" s="221"/>
      <c r="D993" s="71"/>
      <c r="E993" s="71"/>
      <c r="F993" s="71"/>
    </row>
    <row r="994" spans="1:6" ht="15" customHeight="1">
      <c r="A994" s="188"/>
      <c r="B994" s="211"/>
      <c r="C994" s="221"/>
      <c r="D994" s="345"/>
      <c r="E994" s="346"/>
      <c r="F994" s="71"/>
    </row>
    <row r="995" spans="1:6" ht="15" customHeight="1">
      <c r="A995" s="188"/>
      <c r="B995" s="211"/>
      <c r="C995" s="221"/>
      <c r="D995" s="345"/>
      <c r="E995" s="346"/>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algorithmName="SHA-512" hashValue="PZXXOv6KcpH7xzjp7EqiRgSrhqeXFNVmqC+5r1iCOIu4t3Xh7JS7M9nt5CT3ecI3pciuiqgM9q4HC3XfliT/Ig==" saltValue="YAW4vB2x6yvM7YHkpaytAw=="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priority="4" dxfId="8"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orientation="portrait" paperSize="9" scale="80"/>
  <headerFooter>
    <oddFooter>&amp;RStranica: &amp;P od &amp;N</oddFooter>
  </headerFooter>
  <rowBreaks count="4" manualBreakCount="4">
    <brk id="296" max="16383" man="1"/>
    <brk id="418" max="16383" man="1"/>
    <brk id="647" max="16383" man="1"/>
    <brk id="98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977"/>
  <sheetViews>
    <sheetView showGridLines="0" workbookViewId="0" topLeftCell="B145">
      <selection pane="topLeft" activeCell="B164" sqref="B164"/>
    </sheetView>
  </sheetViews>
  <sheetFormatPr defaultColWidth="14.4242857142857" defaultRowHeight="15" customHeight="1"/>
  <cols>
    <col min="1" max="1" width="13.2857142857143" style="217" customWidth="1"/>
    <col min="2" max="2" width="60.7142857142857" style="237" customWidth="1"/>
    <col min="3" max="3" width="12.7142857142857" style="217" customWidth="1"/>
    <col min="4" max="5" width="14.7142857142857" style="89" customWidth="1"/>
    <col min="6" max="6" width="8.71428571428571" style="89" customWidth="1"/>
    <col min="7" max="24" width="8" style="88" customWidth="1"/>
    <col min="25" max="29" width="14.4285714285714" style="88" customWidth="1"/>
    <col min="30" max="16384" width="14.4285714285714" style="88"/>
  </cols>
  <sheetData>
    <row r="1" spans="1:6" s="64" customFormat="1" ht="15" customHeight="1">
      <c r="A1" s="299" t="s">
        <v>34</v>
      </c>
      <c r="B1" s="307"/>
      <c r="C1" s="299" t="s">
        <v>21</v>
      </c>
      <c r="D1" s="308"/>
      <c r="E1" s="300" t="s">
        <v>35</v>
      </c>
      <c r="F1" s="309"/>
    </row>
    <row r="2" spans="1:24" ht="50.1" customHeight="1">
      <c r="A2" s="353" t="s">
        <v>19</v>
      </c>
      <c r="B2" s="354"/>
      <c r="C2" s="354"/>
      <c r="D2" s="354"/>
      <c r="E2" s="354"/>
      <c r="F2" s="354"/>
      <c r="G2" s="87"/>
      <c r="H2" s="87"/>
      <c r="I2" s="87"/>
      <c r="J2" s="87"/>
      <c r="K2" s="87"/>
      <c r="L2" s="87"/>
      <c r="M2" s="87"/>
      <c r="N2" s="87"/>
      <c r="O2" s="87"/>
      <c r="P2" s="87"/>
      <c r="Q2" s="87"/>
      <c r="R2" s="87"/>
      <c r="S2" s="87"/>
      <c r="T2" s="87"/>
      <c r="U2" s="87"/>
      <c r="V2" s="87"/>
      <c r="W2" s="87"/>
      <c r="X2" s="87"/>
    </row>
    <row r="3" spans="1:6" s="225" customFormat="1" ht="48" customHeight="1">
      <c r="A3" s="286" t="s">
        <v>37</v>
      </c>
      <c r="B3" s="287" t="s">
        <v>27</v>
      </c>
      <c r="C3" s="288" t="s">
        <v>28</v>
      </c>
      <c r="D3" s="289" t="s">
        <v>1952</v>
      </c>
      <c r="E3" s="287" t="s">
        <v>1953</v>
      </c>
      <c r="F3" s="290" t="s">
        <v>40</v>
      </c>
    </row>
    <row r="4" spans="1:25" s="224" customFormat="1" ht="12" customHeight="1">
      <c r="A4" s="280">
        <v>1</v>
      </c>
      <c r="B4" s="281">
        <v>2</v>
      </c>
      <c r="C4" s="282" t="s">
        <v>41</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4" s="64" customFormat="1" ht="20.1" customHeight="1">
      <c r="A5" s="356" t="s">
        <v>1954</v>
      </c>
      <c r="B5" s="357"/>
      <c r="C5" s="291"/>
      <c r="D5" s="292"/>
      <c r="E5" s="292"/>
      <c r="F5" s="293"/>
      <c r="G5" s="49"/>
      <c r="H5" s="49"/>
      <c r="I5" s="49"/>
      <c r="J5" s="49"/>
      <c r="K5" s="49"/>
      <c r="L5" s="49"/>
      <c r="M5" s="49"/>
      <c r="N5" s="49"/>
      <c r="O5" s="49"/>
      <c r="P5" s="49"/>
      <c r="Q5" s="49"/>
      <c r="R5" s="49"/>
      <c r="S5" s="49"/>
      <c r="T5" s="49"/>
      <c r="U5" s="49"/>
      <c r="V5" s="49"/>
      <c r="W5" s="49"/>
      <c r="X5" s="49"/>
    </row>
    <row r="6" spans="1:24" ht="12.75" customHeight="1">
      <c r="A6" s="226"/>
      <c r="B6" s="227" t="s">
        <v>1955</v>
      </c>
      <c r="C6" s="228" t="s">
        <v>1956</v>
      </c>
      <c r="D6" s="229">
        <f t="shared" si="0" ref="D6:E6">D7+D68</f>
        <v>33645057.740000002</v>
      </c>
      <c r="E6" s="229">
        <f t="shared" si="0"/>
        <v>34376185.100000001</v>
      </c>
      <c r="F6" s="230">
        <f t="shared" si="1" ref="F6:F260">IF(D6&gt;0,IF(E6/D6&gt;=100,"&gt;&gt;100",E6/D6*100),"-")</f>
        <v>102.17306020292773</v>
      </c>
      <c r="G6" s="87"/>
      <c r="H6" s="87"/>
      <c r="I6" s="87"/>
      <c r="J6" s="87"/>
      <c r="K6" s="87"/>
      <c r="L6" s="87"/>
      <c r="M6" s="87"/>
      <c r="N6" s="87"/>
      <c r="O6" s="87"/>
      <c r="P6" s="87"/>
      <c r="Q6" s="87"/>
      <c r="R6" s="87"/>
      <c r="S6" s="87"/>
      <c r="T6" s="87"/>
      <c r="U6" s="87"/>
      <c r="V6" s="87"/>
      <c r="W6" s="87"/>
      <c r="X6" s="87"/>
    </row>
    <row r="7" spans="1:24" ht="12.75" customHeight="1">
      <c r="A7" s="91">
        <v>0</v>
      </c>
      <c r="B7" s="86" t="s">
        <v>1957</v>
      </c>
      <c r="C7" s="92" t="s">
        <v>1958</v>
      </c>
      <c r="D7" s="104">
        <f t="shared" si="2" ref="D7:E7">D8+D12+D51+D52+D56+D63</f>
        <v>28443154.75</v>
      </c>
      <c r="E7" s="104">
        <f t="shared" si="2"/>
        <v>28459025.930000003</v>
      </c>
      <c r="F7" s="93">
        <f t="shared" si="1"/>
        <v>100.05579964718929</v>
      </c>
      <c r="G7" s="87"/>
      <c r="H7" s="87"/>
      <c r="I7" s="87"/>
      <c r="J7" s="87"/>
      <c r="K7" s="87"/>
      <c r="L7" s="87"/>
      <c r="M7" s="87"/>
      <c r="N7" s="87"/>
      <c r="O7" s="87"/>
      <c r="P7" s="87"/>
      <c r="Q7" s="87"/>
      <c r="R7" s="87"/>
      <c r="S7" s="87"/>
      <c r="T7" s="87"/>
      <c r="U7" s="87"/>
      <c r="V7" s="87"/>
      <c r="W7" s="87"/>
      <c r="X7" s="87"/>
    </row>
    <row r="8" spans="1:24" ht="12.75" customHeight="1">
      <c r="A8" s="91" t="s">
        <v>1959</v>
      </c>
      <c r="B8" s="86" t="s">
        <v>1960</v>
      </c>
      <c r="C8" s="92" t="s">
        <v>1959</v>
      </c>
      <c r="D8" s="104">
        <f>D9+D10-D11</f>
        <v>4136887.50</v>
      </c>
      <c r="E8" s="104">
        <f>E9+E10-E11</f>
        <v>4136887.50</v>
      </c>
      <c r="F8" s="93">
        <f t="shared" si="1"/>
        <v>100</v>
      </c>
      <c r="G8" s="87"/>
      <c r="H8" s="87"/>
      <c r="I8" s="87"/>
      <c r="J8" s="87"/>
      <c r="K8" s="87"/>
      <c r="L8" s="87"/>
      <c r="M8" s="87"/>
      <c r="N8" s="87"/>
      <c r="O8" s="87"/>
      <c r="P8" s="87"/>
      <c r="Q8" s="87"/>
      <c r="R8" s="87"/>
      <c r="S8" s="87"/>
      <c r="T8" s="87"/>
      <c r="U8" s="87"/>
      <c r="V8" s="87"/>
      <c r="W8" s="87"/>
      <c r="X8" s="87"/>
    </row>
    <row r="9" spans="1:24" ht="12.75" customHeight="1">
      <c r="A9" s="91" t="s">
        <v>1961</v>
      </c>
      <c r="B9" s="86" t="s">
        <v>1962</v>
      </c>
      <c r="C9" s="92" t="s">
        <v>1961</v>
      </c>
      <c r="D9" s="247">
        <v>4099186.52</v>
      </c>
      <c r="E9" s="247">
        <v>4099186.52</v>
      </c>
      <c r="F9" s="93">
        <f t="shared" si="1"/>
        <v>100</v>
      </c>
      <c r="G9" s="87"/>
      <c r="H9" s="87"/>
      <c r="I9" s="87"/>
      <c r="J9" s="87"/>
      <c r="K9" s="87"/>
      <c r="L9" s="87"/>
      <c r="M9" s="87"/>
      <c r="N9" s="87"/>
      <c r="O9" s="87"/>
      <c r="P9" s="87"/>
      <c r="Q9" s="87"/>
      <c r="R9" s="87"/>
      <c r="S9" s="87"/>
      <c r="T9" s="87"/>
      <c r="U9" s="87"/>
      <c r="V9" s="87"/>
      <c r="W9" s="87"/>
      <c r="X9" s="87"/>
    </row>
    <row r="10" spans="1:24" ht="12.75" customHeight="1">
      <c r="A10" s="91" t="s">
        <v>1963</v>
      </c>
      <c r="B10" s="86" t="s">
        <v>1964</v>
      </c>
      <c r="C10" s="92" t="s">
        <v>1963</v>
      </c>
      <c r="D10" s="247">
        <v>38341.370000000003</v>
      </c>
      <c r="E10" s="247">
        <v>38341.370000000003</v>
      </c>
      <c r="F10" s="93">
        <f t="shared" si="1"/>
        <v>100</v>
      </c>
      <c r="G10" s="87"/>
      <c r="H10" s="87"/>
      <c r="I10" s="87"/>
      <c r="J10" s="87"/>
      <c r="K10" s="87"/>
      <c r="L10" s="87"/>
      <c r="M10" s="87"/>
      <c r="N10" s="87"/>
      <c r="O10" s="87"/>
      <c r="P10" s="87"/>
      <c r="Q10" s="87"/>
      <c r="R10" s="87"/>
      <c r="S10" s="87"/>
      <c r="T10" s="87"/>
      <c r="U10" s="87"/>
      <c r="V10" s="87"/>
      <c r="W10" s="87"/>
      <c r="X10" s="87"/>
    </row>
    <row r="11" spans="1:24" ht="12.75" customHeight="1">
      <c r="A11" s="91" t="s">
        <v>1965</v>
      </c>
      <c r="B11" s="86" t="s">
        <v>1966</v>
      </c>
      <c r="C11" s="92" t="s">
        <v>1965</v>
      </c>
      <c r="D11" s="247">
        <v>640.39</v>
      </c>
      <c r="E11" s="247">
        <v>640.39</v>
      </c>
      <c r="F11" s="93">
        <f t="shared" si="1"/>
        <v>100</v>
      </c>
      <c r="G11" s="87"/>
      <c r="H11" s="87"/>
      <c r="I11" s="87"/>
      <c r="J11" s="87"/>
      <c r="K11" s="87"/>
      <c r="L11" s="87"/>
      <c r="M11" s="87"/>
      <c r="N11" s="87"/>
      <c r="O11" s="87"/>
      <c r="P11" s="87"/>
      <c r="Q11" s="87"/>
      <c r="R11" s="87"/>
      <c r="S11" s="87"/>
      <c r="T11" s="87"/>
      <c r="U11" s="87"/>
      <c r="V11" s="87"/>
      <c r="W11" s="87"/>
      <c r="X11" s="87"/>
    </row>
    <row r="12" spans="1:24" ht="24">
      <c r="A12" s="91" t="s">
        <v>1967</v>
      </c>
      <c r="B12" s="86" t="s">
        <v>1968</v>
      </c>
      <c r="C12" s="92" t="s">
        <v>1967</v>
      </c>
      <c r="D12" s="104">
        <f t="shared" si="3" ref="D12:E12">D13+D19+D29+D35+D41+D45</f>
        <v>23505251.600000001</v>
      </c>
      <c r="E12" s="104">
        <f t="shared" si="3"/>
        <v>23521122.780000005</v>
      </c>
      <c r="F12" s="93">
        <f t="shared" si="1"/>
        <v>100.06752184690507</v>
      </c>
      <c r="G12" s="87"/>
      <c r="H12" s="87"/>
      <c r="I12" s="87"/>
      <c r="J12" s="87"/>
      <c r="K12" s="87"/>
      <c r="L12" s="87"/>
      <c r="M12" s="87"/>
      <c r="N12" s="87"/>
      <c r="O12" s="87"/>
      <c r="P12" s="87"/>
      <c r="Q12" s="87"/>
      <c r="R12" s="87"/>
      <c r="S12" s="87"/>
      <c r="T12" s="87"/>
      <c r="U12" s="87"/>
      <c r="V12" s="87"/>
      <c r="W12" s="87"/>
      <c r="X12" s="87"/>
    </row>
    <row r="13" spans="1:24" ht="12.75" customHeight="1">
      <c r="A13" s="94" t="s">
        <v>1969</v>
      </c>
      <c r="B13" s="86" t="s">
        <v>1970</v>
      </c>
      <c r="C13" s="92" t="s">
        <v>1969</v>
      </c>
      <c r="D13" s="104">
        <f t="shared" si="4" ref="D13:E13">SUM(D14:D17)-D18</f>
        <v>23212402.530000001</v>
      </c>
      <c r="E13" s="104">
        <f t="shared" si="4"/>
        <v>23316057.090000004</v>
      </c>
      <c r="F13" s="93">
        <f t="shared" si="1"/>
        <v>100.44654817555416</v>
      </c>
      <c r="G13" s="87"/>
      <c r="H13" s="87"/>
      <c r="I13" s="87"/>
      <c r="J13" s="87"/>
      <c r="K13" s="87"/>
      <c r="L13" s="87"/>
      <c r="M13" s="87"/>
      <c r="N13" s="87"/>
      <c r="O13" s="87"/>
      <c r="P13" s="87"/>
      <c r="Q13" s="87"/>
      <c r="R13" s="87"/>
      <c r="S13" s="87"/>
      <c r="T13" s="87"/>
      <c r="U13" s="87"/>
      <c r="V13" s="87"/>
      <c r="W13" s="87"/>
      <c r="X13" s="87"/>
    </row>
    <row r="14" spans="1:24" ht="12.75" customHeight="1">
      <c r="A14" s="91" t="s">
        <v>1971</v>
      </c>
      <c r="B14" s="86" t="s">
        <v>650</v>
      </c>
      <c r="C14" s="92" t="s">
        <v>1971</v>
      </c>
      <c r="D14" s="247">
        <v>454763.19</v>
      </c>
      <c r="E14" s="247">
        <v>454763.19</v>
      </c>
      <c r="F14" s="93">
        <f t="shared" si="1"/>
        <v>100</v>
      </c>
      <c r="G14" s="87"/>
      <c r="H14" s="87"/>
      <c r="I14" s="87"/>
      <c r="J14" s="87"/>
      <c r="K14" s="87"/>
      <c r="L14" s="87"/>
      <c r="M14" s="87"/>
      <c r="N14" s="87"/>
      <c r="O14" s="87"/>
      <c r="P14" s="87"/>
      <c r="Q14" s="87"/>
      <c r="R14" s="87"/>
      <c r="S14" s="87"/>
      <c r="T14" s="87"/>
      <c r="U14" s="87"/>
      <c r="V14" s="87"/>
      <c r="W14" s="87"/>
      <c r="X14" s="87"/>
    </row>
    <row r="15" spans="1:24" ht="12.75" customHeight="1">
      <c r="A15" s="91" t="s">
        <v>1972</v>
      </c>
      <c r="B15" s="86" t="s">
        <v>652</v>
      </c>
      <c r="C15" s="92" t="s">
        <v>1972</v>
      </c>
      <c r="D15" s="247">
        <v>15567301.85</v>
      </c>
      <c r="E15" s="247">
        <v>16813161.350000001</v>
      </c>
      <c r="F15" s="93">
        <f t="shared" si="1"/>
        <v>108.00305352850854</v>
      </c>
      <c r="G15" s="87"/>
      <c r="H15" s="87"/>
      <c r="I15" s="87"/>
      <c r="J15" s="87"/>
      <c r="K15" s="87"/>
      <c r="L15" s="87"/>
      <c r="M15" s="87"/>
      <c r="N15" s="87"/>
      <c r="O15" s="87"/>
      <c r="P15" s="87"/>
      <c r="Q15" s="87"/>
      <c r="R15" s="87"/>
      <c r="S15" s="87"/>
      <c r="T15" s="87"/>
      <c r="U15" s="87"/>
      <c r="V15" s="87"/>
      <c r="W15" s="87"/>
      <c r="X15" s="87"/>
    </row>
    <row r="16" spans="1:24" ht="12.75" customHeight="1">
      <c r="A16" s="91" t="s">
        <v>1973</v>
      </c>
      <c r="B16" s="86" t="s">
        <v>654</v>
      </c>
      <c r="C16" s="92" t="s">
        <v>1973</v>
      </c>
      <c r="D16" s="247">
        <v>4040770.84</v>
      </c>
      <c r="E16" s="247">
        <v>4062611.35</v>
      </c>
      <c r="F16" s="93">
        <f t="shared" si="1"/>
        <v>100.54050355401991</v>
      </c>
      <c r="G16" s="87"/>
      <c r="H16" s="87"/>
      <c r="I16" s="87"/>
      <c r="J16" s="87"/>
      <c r="K16" s="87"/>
      <c r="L16" s="87"/>
      <c r="M16" s="87"/>
      <c r="N16" s="87"/>
      <c r="O16" s="87"/>
      <c r="P16" s="87"/>
      <c r="Q16" s="87"/>
      <c r="R16" s="87"/>
      <c r="S16" s="87"/>
      <c r="T16" s="87"/>
      <c r="U16" s="87"/>
      <c r="V16" s="87"/>
      <c r="W16" s="87"/>
      <c r="X16" s="87"/>
    </row>
    <row r="17" spans="1:24" ht="12.75" customHeight="1">
      <c r="A17" s="91" t="s">
        <v>1974</v>
      </c>
      <c r="B17" s="86" t="s">
        <v>656</v>
      </c>
      <c r="C17" s="92" t="s">
        <v>1974</v>
      </c>
      <c r="D17" s="247">
        <v>7830862.9400000004</v>
      </c>
      <c r="E17" s="247">
        <v>7900640.6900000004</v>
      </c>
      <c r="F17" s="93">
        <f t="shared" si="1"/>
        <v>100.89106080050993</v>
      </c>
      <c r="G17" s="87"/>
      <c r="H17" s="87"/>
      <c r="I17" s="87"/>
      <c r="J17" s="87"/>
      <c r="K17" s="87"/>
      <c r="L17" s="87"/>
      <c r="M17" s="87"/>
      <c r="N17" s="87"/>
      <c r="O17" s="87"/>
      <c r="P17" s="87"/>
      <c r="Q17" s="87"/>
      <c r="R17" s="87"/>
      <c r="S17" s="87"/>
      <c r="T17" s="87"/>
      <c r="U17" s="87"/>
      <c r="V17" s="87"/>
      <c r="W17" s="87"/>
      <c r="X17" s="87"/>
    </row>
    <row r="18" spans="1:24" ht="12.75" customHeight="1">
      <c r="A18" s="91" t="s">
        <v>1975</v>
      </c>
      <c r="B18" s="86" t="s">
        <v>1976</v>
      </c>
      <c r="C18" s="92" t="s">
        <v>1975</v>
      </c>
      <c r="D18" s="247">
        <v>4681296.29</v>
      </c>
      <c r="E18" s="247">
        <v>5915119.4900000002</v>
      </c>
      <c r="F18" s="93">
        <f t="shared" si="1"/>
        <v>126.35644324918387</v>
      </c>
      <c r="G18" s="87"/>
      <c r="H18" s="87"/>
      <c r="I18" s="87"/>
      <c r="J18" s="87"/>
      <c r="K18" s="87"/>
      <c r="L18" s="87"/>
      <c r="M18" s="87"/>
      <c r="N18" s="87"/>
      <c r="O18" s="87"/>
      <c r="P18" s="87"/>
      <c r="Q18" s="87"/>
      <c r="R18" s="87"/>
      <c r="S18" s="87"/>
      <c r="T18" s="87"/>
      <c r="U18" s="87"/>
      <c r="V18" s="87"/>
      <c r="W18" s="87"/>
      <c r="X18" s="87"/>
    </row>
    <row r="19" spans="1:24" ht="12.75" customHeight="1">
      <c r="A19" s="94" t="s">
        <v>1977</v>
      </c>
      <c r="B19" s="86" t="s">
        <v>1978</v>
      </c>
      <c r="C19" s="92" t="s">
        <v>1977</v>
      </c>
      <c r="D19" s="104">
        <f t="shared" si="5" ref="D19:E19">SUM(D20:D27)-D28</f>
        <v>66675.910000000149</v>
      </c>
      <c r="E19" s="104">
        <f t="shared" si="5"/>
        <v>81912.350000000093</v>
      </c>
      <c r="F19" s="93">
        <f t="shared" si="1"/>
        <v>122.85149164068388</v>
      </c>
      <c r="G19" s="87"/>
      <c r="H19" s="87"/>
      <c r="I19" s="87"/>
      <c r="J19" s="87"/>
      <c r="K19" s="87"/>
      <c r="L19" s="87"/>
      <c r="M19" s="87"/>
      <c r="N19" s="87"/>
      <c r="O19" s="87"/>
      <c r="P19" s="87"/>
      <c r="Q19" s="87"/>
      <c r="R19" s="87"/>
      <c r="S19" s="87"/>
      <c r="T19" s="87"/>
      <c r="U19" s="87"/>
      <c r="V19" s="87"/>
      <c r="W19" s="87"/>
      <c r="X19" s="87"/>
    </row>
    <row r="20" spans="1:24" ht="12.75" customHeight="1">
      <c r="A20" s="91" t="s">
        <v>1979</v>
      </c>
      <c r="B20" s="86" t="s">
        <v>660</v>
      </c>
      <c r="C20" s="92" t="s">
        <v>1979</v>
      </c>
      <c r="D20" s="247">
        <v>388964.64</v>
      </c>
      <c r="E20" s="247">
        <v>390991.13</v>
      </c>
      <c r="F20" s="93">
        <f t="shared" si="1"/>
        <v>100.52099594451566</v>
      </c>
      <c r="G20" s="87"/>
      <c r="H20" s="87"/>
      <c r="I20" s="87"/>
      <c r="J20" s="87"/>
      <c r="K20" s="87"/>
      <c r="L20" s="87"/>
      <c r="M20" s="87"/>
      <c r="N20" s="87"/>
      <c r="O20" s="87"/>
      <c r="P20" s="87"/>
      <c r="Q20" s="87"/>
      <c r="R20" s="87"/>
      <c r="S20" s="87"/>
      <c r="T20" s="87"/>
      <c r="U20" s="87"/>
      <c r="V20" s="87"/>
      <c r="W20" s="87"/>
      <c r="X20" s="87"/>
    </row>
    <row r="21" spans="1:24" ht="12.75" customHeight="1">
      <c r="A21" s="91" t="s">
        <v>1980</v>
      </c>
      <c r="B21" s="86" t="s">
        <v>753</v>
      </c>
      <c r="C21" s="92" t="s">
        <v>1980</v>
      </c>
      <c r="D21" s="247">
        <v>13780.68</v>
      </c>
      <c r="E21" s="247">
        <v>13780.68</v>
      </c>
      <c r="F21" s="93">
        <f t="shared" si="1"/>
        <v>100</v>
      </c>
      <c r="G21" s="87"/>
      <c r="H21" s="87"/>
      <c r="I21" s="87"/>
      <c r="J21" s="87"/>
      <c r="K21" s="87"/>
      <c r="L21" s="87"/>
      <c r="M21" s="87"/>
      <c r="N21" s="87"/>
      <c r="O21" s="87"/>
      <c r="P21" s="87"/>
      <c r="Q21" s="87"/>
      <c r="R21" s="87"/>
      <c r="S21" s="87"/>
      <c r="T21" s="87"/>
      <c r="U21" s="87"/>
      <c r="V21" s="87"/>
      <c r="W21" s="87"/>
      <c r="X21" s="87"/>
    </row>
    <row r="22" spans="1:24" ht="12.75" customHeight="1">
      <c r="A22" s="91" t="s">
        <v>1981</v>
      </c>
      <c r="B22" s="86" t="s">
        <v>664</v>
      </c>
      <c r="C22" s="92" t="s">
        <v>1981</v>
      </c>
      <c r="D22" s="247">
        <v>105827.64</v>
      </c>
      <c r="E22" s="247">
        <v>105827.64</v>
      </c>
      <c r="F22" s="93">
        <f t="shared" si="1"/>
        <v>100</v>
      </c>
      <c r="G22" s="87"/>
      <c r="H22" s="87"/>
      <c r="I22" s="87"/>
      <c r="J22" s="87"/>
      <c r="K22" s="87"/>
      <c r="L22" s="87"/>
      <c r="M22" s="87"/>
      <c r="N22" s="87"/>
      <c r="O22" s="87"/>
      <c r="P22" s="87"/>
      <c r="Q22" s="87"/>
      <c r="R22" s="87"/>
      <c r="S22" s="87"/>
      <c r="T22" s="87"/>
      <c r="U22" s="87"/>
      <c r="V22" s="87"/>
      <c r="W22" s="87"/>
      <c r="X22" s="87"/>
    </row>
    <row r="23" spans="1:24" ht="12.75" customHeight="1">
      <c r="A23" s="91" t="s">
        <v>1982</v>
      </c>
      <c r="B23" s="86" t="s">
        <v>666</v>
      </c>
      <c r="C23" s="92" t="s">
        <v>1982</v>
      </c>
      <c r="D23" s="247">
        <v>8284.56</v>
      </c>
      <c r="E23" s="247">
        <v>8284.56</v>
      </c>
      <c r="F23" s="93">
        <f t="shared" si="1"/>
        <v>100</v>
      </c>
      <c r="G23" s="87"/>
      <c r="H23" s="87"/>
      <c r="I23" s="87"/>
      <c r="J23" s="87"/>
      <c r="K23" s="87"/>
      <c r="L23" s="87"/>
      <c r="M23" s="87"/>
      <c r="N23" s="87"/>
      <c r="O23" s="87"/>
      <c r="P23" s="87"/>
      <c r="Q23" s="87"/>
      <c r="R23" s="87"/>
      <c r="S23" s="87"/>
      <c r="T23" s="87"/>
      <c r="U23" s="87"/>
      <c r="V23" s="87"/>
      <c r="W23" s="87"/>
      <c r="X23" s="87"/>
    </row>
    <row r="24" spans="1:24" ht="12.75" customHeight="1">
      <c r="A24" s="91" t="s">
        <v>1983</v>
      </c>
      <c r="B24" s="86" t="s">
        <v>1984</v>
      </c>
      <c r="C24" s="92" t="s">
        <v>1983</v>
      </c>
      <c r="D24" s="247">
        <v>19270.77</v>
      </c>
      <c r="E24" s="247">
        <v>19270.77</v>
      </c>
      <c r="F24" s="93">
        <f t="shared" si="1"/>
        <v>100</v>
      </c>
      <c r="G24" s="87"/>
      <c r="H24" s="87"/>
      <c r="I24" s="87"/>
      <c r="J24" s="87"/>
      <c r="K24" s="87"/>
      <c r="L24" s="87"/>
      <c r="M24" s="87"/>
      <c r="N24" s="87"/>
      <c r="O24" s="87"/>
      <c r="P24" s="87"/>
      <c r="Q24" s="87"/>
      <c r="R24" s="87"/>
      <c r="S24" s="87"/>
      <c r="T24" s="87"/>
      <c r="U24" s="87"/>
      <c r="V24" s="87"/>
      <c r="W24" s="87"/>
      <c r="X24" s="87"/>
    </row>
    <row r="25" spans="1:24" ht="12.75" customHeight="1">
      <c r="A25" s="91" t="s">
        <v>1985</v>
      </c>
      <c r="B25" s="86" t="s">
        <v>670</v>
      </c>
      <c r="C25" s="92" t="s">
        <v>1985</v>
      </c>
      <c r="D25" s="247">
        <v>13719.16</v>
      </c>
      <c r="E25" s="247">
        <v>25328.66</v>
      </c>
      <c r="F25" s="93">
        <f t="shared" si="1"/>
        <v>184.62252790987205</v>
      </c>
      <c r="G25" s="87"/>
      <c r="H25" s="87"/>
      <c r="I25" s="87"/>
      <c r="J25" s="87"/>
      <c r="K25" s="87"/>
      <c r="L25" s="87"/>
      <c r="M25" s="87"/>
      <c r="N25" s="87"/>
      <c r="O25" s="87"/>
      <c r="P25" s="87"/>
      <c r="Q25" s="87"/>
      <c r="R25" s="87"/>
      <c r="S25" s="87"/>
      <c r="T25" s="87"/>
      <c r="U25" s="87"/>
      <c r="V25" s="87"/>
      <c r="W25" s="87"/>
      <c r="X25" s="87"/>
    </row>
    <row r="26" spans="1:24" ht="12.75" customHeight="1">
      <c r="A26" s="91" t="s">
        <v>1986</v>
      </c>
      <c r="B26" s="86" t="s">
        <v>672</v>
      </c>
      <c r="C26" s="92" t="s">
        <v>1986</v>
      </c>
      <c r="D26" s="247">
        <v>642473.79</v>
      </c>
      <c r="E26" s="247">
        <v>803973.65</v>
      </c>
      <c r="F26" s="93">
        <f t="shared" si="1"/>
        <v>125.13719042141783</v>
      </c>
      <c r="G26" s="87"/>
      <c r="H26" s="87"/>
      <c r="I26" s="87"/>
      <c r="J26" s="87"/>
      <c r="K26" s="87"/>
      <c r="L26" s="87"/>
      <c r="M26" s="87"/>
      <c r="N26" s="87"/>
      <c r="O26" s="87"/>
      <c r="P26" s="87"/>
      <c r="Q26" s="87"/>
      <c r="R26" s="87"/>
      <c r="S26" s="87"/>
      <c r="T26" s="87"/>
      <c r="U26" s="87"/>
      <c r="V26" s="87"/>
      <c r="W26" s="87"/>
      <c r="X26" s="87"/>
    </row>
    <row r="27" spans="1:24" ht="12.75" customHeight="1">
      <c r="A27" s="91" t="s">
        <v>1987</v>
      </c>
      <c r="B27" s="86" t="s">
        <v>675</v>
      </c>
      <c r="C27" s="92" t="s">
        <v>1987</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1988</v>
      </c>
      <c r="B28" s="86" t="s">
        <v>1989</v>
      </c>
      <c r="C28" s="92" t="s">
        <v>1988</v>
      </c>
      <c r="D28" s="247">
        <v>1125645.33</v>
      </c>
      <c r="E28" s="247">
        <v>1285544.74</v>
      </c>
      <c r="F28" s="93">
        <f t="shared" si="1"/>
        <v>114.20513244611425</v>
      </c>
      <c r="G28" s="87"/>
      <c r="H28" s="87"/>
      <c r="I28" s="87"/>
      <c r="J28" s="87"/>
      <c r="K28" s="87"/>
      <c r="L28" s="87"/>
      <c r="M28" s="87"/>
      <c r="N28" s="87"/>
      <c r="O28" s="87"/>
      <c r="P28" s="87"/>
      <c r="Q28" s="87"/>
      <c r="R28" s="87"/>
      <c r="S28" s="87"/>
      <c r="T28" s="87"/>
      <c r="U28" s="87"/>
      <c r="V28" s="87"/>
      <c r="W28" s="87"/>
      <c r="X28" s="87"/>
    </row>
    <row r="29" spans="1:24" ht="12.75" customHeight="1">
      <c r="A29" s="94" t="s">
        <v>1990</v>
      </c>
      <c r="B29" s="86" t="s">
        <v>1991</v>
      </c>
      <c r="C29" s="92" t="s">
        <v>1990</v>
      </c>
      <c r="D29" s="104">
        <f t="shared" si="6" ref="D29:E29">SUM(D30:D33)-D34</f>
        <v>4784.6000000000022</v>
      </c>
      <c r="E29" s="104">
        <f t="shared" si="6"/>
        <v>685.60000000000218</v>
      </c>
      <c r="F29" s="93">
        <f t="shared" si="1"/>
        <v>14.329306525101407</v>
      </c>
      <c r="G29" s="87"/>
      <c r="H29" s="87"/>
      <c r="I29" s="87"/>
      <c r="J29" s="87"/>
      <c r="K29" s="87"/>
      <c r="L29" s="87"/>
      <c r="M29" s="87"/>
      <c r="N29" s="87"/>
      <c r="O29" s="87"/>
      <c r="P29" s="87"/>
      <c r="Q29" s="87"/>
      <c r="R29" s="87"/>
      <c r="S29" s="87"/>
      <c r="T29" s="87"/>
      <c r="U29" s="87"/>
      <c r="V29" s="87"/>
      <c r="W29" s="87"/>
      <c r="X29" s="87"/>
    </row>
    <row r="30" spans="1:24" ht="12.75" customHeight="1">
      <c r="A30" s="91" t="s">
        <v>1992</v>
      </c>
      <c r="B30" s="86" t="s">
        <v>678</v>
      </c>
      <c r="C30" s="92" t="s">
        <v>1992</v>
      </c>
      <c r="D30" s="247">
        <v>21946.95</v>
      </c>
      <c r="E30" s="247">
        <v>21946.95</v>
      </c>
      <c r="F30" s="93">
        <f t="shared" si="1"/>
        <v>100</v>
      </c>
      <c r="G30" s="87"/>
      <c r="H30" s="87"/>
      <c r="I30" s="87"/>
      <c r="J30" s="87"/>
      <c r="K30" s="87"/>
      <c r="L30" s="87"/>
      <c r="M30" s="87"/>
      <c r="N30" s="87"/>
      <c r="O30" s="87"/>
      <c r="P30" s="87"/>
      <c r="Q30" s="87"/>
      <c r="R30" s="87"/>
      <c r="S30" s="87"/>
      <c r="T30" s="87"/>
      <c r="U30" s="87"/>
      <c r="V30" s="87"/>
      <c r="W30" s="87"/>
      <c r="X30" s="87"/>
    </row>
    <row r="31" spans="1:24" ht="12.75" customHeight="1">
      <c r="A31" s="91" t="s">
        <v>1993</v>
      </c>
      <c r="B31" s="86" t="s">
        <v>1994</v>
      </c>
      <c r="C31" s="92" t="s">
        <v>1993</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1995</v>
      </c>
      <c r="B32" s="86" t="s">
        <v>682</v>
      </c>
      <c r="C32" s="92" t="s">
        <v>1995</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1996</v>
      </c>
      <c r="B33" s="86" t="s">
        <v>684</v>
      </c>
      <c r="C33" s="92" t="s">
        <v>1996</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1997</v>
      </c>
      <c r="B34" s="86" t="s">
        <v>1998</v>
      </c>
      <c r="C34" s="92" t="s">
        <v>1997</v>
      </c>
      <c r="D34" s="247">
        <v>17162.349999999999</v>
      </c>
      <c r="E34" s="247">
        <v>21261.35</v>
      </c>
      <c r="F34" s="93">
        <f t="shared" si="1"/>
        <v>123.88367560386544</v>
      </c>
      <c r="G34" s="87"/>
      <c r="H34" s="87"/>
      <c r="I34" s="87"/>
      <c r="J34" s="87"/>
      <c r="K34" s="87"/>
      <c r="L34" s="87"/>
      <c r="M34" s="87"/>
      <c r="N34" s="87"/>
      <c r="O34" s="87"/>
      <c r="P34" s="87"/>
      <c r="Q34" s="87"/>
      <c r="R34" s="87"/>
      <c r="S34" s="87"/>
      <c r="T34" s="87"/>
      <c r="U34" s="87"/>
      <c r="V34" s="87"/>
      <c r="W34" s="87"/>
      <c r="X34" s="87"/>
    </row>
    <row r="35" spans="1:24" ht="24">
      <c r="A35" s="94" t="s">
        <v>1999</v>
      </c>
      <c r="B35" s="86" t="s">
        <v>2000</v>
      </c>
      <c r="C35" s="92" t="s">
        <v>1999</v>
      </c>
      <c r="D35" s="104">
        <f t="shared" si="7" ref="D35:E35">SUM(D36:D39)-D40</f>
        <v>60941.990000000005</v>
      </c>
      <c r="E35" s="104">
        <f t="shared" si="7"/>
        <v>60941.990000000005</v>
      </c>
      <c r="F35" s="93">
        <f t="shared" si="1"/>
        <v>100</v>
      </c>
      <c r="G35" s="87"/>
      <c r="H35" s="87"/>
      <c r="I35" s="87"/>
      <c r="J35" s="87"/>
      <c r="K35" s="87"/>
      <c r="L35" s="87"/>
      <c r="M35" s="87"/>
      <c r="N35" s="87"/>
      <c r="O35" s="87"/>
      <c r="P35" s="87"/>
      <c r="Q35" s="87"/>
      <c r="R35" s="87"/>
      <c r="S35" s="87"/>
      <c r="T35" s="87"/>
      <c r="U35" s="87"/>
      <c r="V35" s="87"/>
      <c r="W35" s="87"/>
      <c r="X35" s="87"/>
    </row>
    <row r="36" spans="1:24" ht="12.75" customHeight="1">
      <c r="A36" s="91" t="s">
        <v>2001</v>
      </c>
      <c r="B36" s="86" t="s">
        <v>769</v>
      </c>
      <c r="C36" s="92" t="s">
        <v>2001</v>
      </c>
      <c r="D36" s="247">
        <v>44798.69</v>
      </c>
      <c r="E36" s="247">
        <v>44798.69</v>
      </c>
      <c r="F36" s="93">
        <f t="shared" si="1"/>
        <v>100</v>
      </c>
      <c r="G36" s="87"/>
      <c r="H36" s="87"/>
      <c r="I36" s="87"/>
      <c r="J36" s="87"/>
      <c r="K36" s="87"/>
      <c r="L36" s="87"/>
      <c r="M36" s="87"/>
      <c r="N36" s="87"/>
      <c r="O36" s="87"/>
      <c r="P36" s="87"/>
      <c r="Q36" s="87"/>
      <c r="R36" s="87"/>
      <c r="S36" s="87"/>
      <c r="T36" s="87"/>
      <c r="U36" s="87"/>
      <c r="V36" s="87"/>
      <c r="W36" s="87"/>
      <c r="X36" s="87"/>
    </row>
    <row r="37" spans="1:24" ht="12.75" customHeight="1">
      <c r="A37" s="91" t="s">
        <v>2002</v>
      </c>
      <c r="B37" s="86" t="s">
        <v>690</v>
      </c>
      <c r="C37" s="92" t="s">
        <v>2002</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c r="A38" s="91" t="s">
        <v>2003</v>
      </c>
      <c r="B38" s="86" t="s">
        <v>692</v>
      </c>
      <c r="C38" s="92" t="s">
        <v>2003</v>
      </c>
      <c r="D38" s="247">
        <v>16143.30</v>
      </c>
      <c r="E38" s="247">
        <v>16143.30</v>
      </c>
      <c r="F38" s="93">
        <f t="shared" si="1"/>
        <v>100</v>
      </c>
      <c r="G38" s="87"/>
      <c r="H38" s="87"/>
      <c r="I38" s="87"/>
      <c r="J38" s="87"/>
      <c r="K38" s="87"/>
      <c r="L38" s="87"/>
      <c r="M38" s="87"/>
      <c r="N38" s="87"/>
      <c r="O38" s="87"/>
      <c r="P38" s="87"/>
      <c r="Q38" s="87"/>
      <c r="R38" s="87"/>
      <c r="S38" s="87"/>
      <c r="T38" s="87"/>
      <c r="U38" s="87"/>
      <c r="V38" s="87"/>
      <c r="W38" s="87"/>
      <c r="X38" s="87"/>
    </row>
    <row r="39" spans="1:24" ht="12.75" customHeight="1">
      <c r="A39" s="91" t="s">
        <v>2004</v>
      </c>
      <c r="B39" s="86" t="s">
        <v>694</v>
      </c>
      <c r="C39" s="92" t="s">
        <v>2004</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2005</v>
      </c>
      <c r="B40" s="86" t="s">
        <v>2006</v>
      </c>
      <c r="C40" s="92" t="s">
        <v>2005</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c r="A41" s="94" t="s">
        <v>2007</v>
      </c>
      <c r="B41" s="86" t="s">
        <v>2008</v>
      </c>
      <c r="C41" s="92" t="s">
        <v>2007</v>
      </c>
      <c r="D41" s="104">
        <f t="shared" si="8" ref="D41:E41">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2009</v>
      </c>
      <c r="B42" s="86" t="s">
        <v>698</v>
      </c>
      <c r="C42" s="92" t="s">
        <v>2009</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2010</v>
      </c>
      <c r="B43" s="86" t="s">
        <v>700</v>
      </c>
      <c r="C43" s="92" t="s">
        <v>2010</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2011</v>
      </c>
      <c r="B44" s="86" t="s">
        <v>2012</v>
      </c>
      <c r="C44" s="92" t="s">
        <v>2011</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2013</v>
      </c>
      <c r="B45" s="86" t="s">
        <v>2014</v>
      </c>
      <c r="C45" s="92" t="s">
        <v>2013</v>
      </c>
      <c r="D45" s="104">
        <f t="shared" si="9" ref="D45:E45">SUM(D46:D49)-D50</f>
        <v>160446.57000000007</v>
      </c>
      <c r="E45" s="104">
        <f t="shared" si="9"/>
        <v>61525.75</v>
      </c>
      <c r="F45" s="93">
        <f t="shared" si="1"/>
        <v>38.346566087389697</v>
      </c>
      <c r="G45" s="87"/>
      <c r="H45" s="87"/>
      <c r="I45" s="87"/>
      <c r="J45" s="87"/>
      <c r="K45" s="87"/>
      <c r="L45" s="87"/>
      <c r="M45" s="87"/>
      <c r="N45" s="87"/>
      <c r="O45" s="87"/>
      <c r="P45" s="87"/>
      <c r="Q45" s="87"/>
      <c r="R45" s="87"/>
      <c r="S45" s="87"/>
      <c r="T45" s="87"/>
      <c r="U45" s="87"/>
      <c r="V45" s="87"/>
      <c r="W45" s="87"/>
      <c r="X45" s="87"/>
    </row>
    <row r="46" spans="1:24" ht="12.75" customHeight="1">
      <c r="A46" s="91" t="s">
        <v>2015</v>
      </c>
      <c r="B46" s="86" t="s">
        <v>704</v>
      </c>
      <c r="C46" s="92" t="s">
        <v>2015</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2016</v>
      </c>
      <c r="B47" s="86" t="s">
        <v>2017</v>
      </c>
      <c r="C47" s="92" t="s">
        <v>2016</v>
      </c>
      <c r="D47" s="247">
        <v>168761.34</v>
      </c>
      <c r="E47" s="247">
        <v>202075.22</v>
      </c>
      <c r="F47" s="93">
        <f t="shared" si="1"/>
        <v>119.7402319749298</v>
      </c>
      <c r="G47" s="87"/>
      <c r="H47" s="87"/>
      <c r="I47" s="87"/>
      <c r="J47" s="87"/>
      <c r="K47" s="87"/>
      <c r="L47" s="87"/>
      <c r="M47" s="87"/>
      <c r="N47" s="87"/>
      <c r="O47" s="87"/>
      <c r="P47" s="87"/>
      <c r="Q47" s="87"/>
      <c r="R47" s="87"/>
      <c r="S47" s="87"/>
      <c r="T47" s="87"/>
      <c r="U47" s="87"/>
      <c r="V47" s="87"/>
      <c r="W47" s="87"/>
      <c r="X47" s="87"/>
    </row>
    <row r="48" spans="1:24" ht="12.75" customHeight="1">
      <c r="A48" s="91" t="s">
        <v>2018</v>
      </c>
      <c r="B48" s="86" t="s">
        <v>708</v>
      </c>
      <c r="C48" s="92" t="s">
        <v>2018</v>
      </c>
      <c r="D48" s="247">
        <v>1209116.01</v>
      </c>
      <c r="E48" s="247">
        <v>1254692.73</v>
      </c>
      <c r="F48" s="93">
        <f t="shared" si="1"/>
        <v>103.76942490406688</v>
      </c>
      <c r="G48" s="87"/>
      <c r="H48" s="87"/>
      <c r="I48" s="87"/>
      <c r="J48" s="87"/>
      <c r="K48" s="87"/>
      <c r="L48" s="87"/>
      <c r="M48" s="87"/>
      <c r="N48" s="87"/>
      <c r="O48" s="87"/>
      <c r="P48" s="87"/>
      <c r="Q48" s="87"/>
      <c r="R48" s="87"/>
      <c r="S48" s="87"/>
      <c r="T48" s="87"/>
      <c r="U48" s="87"/>
      <c r="V48" s="87"/>
      <c r="W48" s="87"/>
      <c r="X48" s="87"/>
    </row>
    <row r="49" spans="1:24" ht="12.75" customHeight="1">
      <c r="A49" s="91" t="s">
        <v>2019</v>
      </c>
      <c r="B49" s="86" t="s">
        <v>710</v>
      </c>
      <c r="C49" s="92" t="s">
        <v>2019</v>
      </c>
      <c r="D49" s="247">
        <v>70416.45</v>
      </c>
      <c r="E49" s="247">
        <v>70416.45</v>
      </c>
      <c r="F49" s="93">
        <f t="shared" si="1"/>
        <v>100</v>
      </c>
      <c r="G49" s="87"/>
      <c r="H49" s="87"/>
      <c r="I49" s="87"/>
      <c r="J49" s="87"/>
      <c r="K49" s="87"/>
      <c r="L49" s="87"/>
      <c r="M49" s="87"/>
      <c r="N49" s="87"/>
      <c r="O49" s="87"/>
      <c r="P49" s="87"/>
      <c r="Q49" s="87"/>
      <c r="R49" s="87"/>
      <c r="S49" s="87"/>
      <c r="T49" s="87"/>
      <c r="U49" s="87"/>
      <c r="V49" s="87"/>
      <c r="W49" s="87"/>
      <c r="X49" s="87"/>
    </row>
    <row r="50" spans="1:24" ht="12.75" customHeight="1">
      <c r="A50" s="91" t="s">
        <v>2020</v>
      </c>
      <c r="B50" s="86" t="s">
        <v>2021</v>
      </c>
      <c r="C50" s="92" t="s">
        <v>2020</v>
      </c>
      <c r="D50" s="247">
        <v>1287847.23</v>
      </c>
      <c r="E50" s="247">
        <v>1465658.65</v>
      </c>
      <c r="F50" s="93">
        <f t="shared" si="1"/>
        <v>113.80687210858076</v>
      </c>
      <c r="G50" s="87"/>
      <c r="H50" s="87"/>
      <c r="I50" s="87"/>
      <c r="J50" s="87"/>
      <c r="K50" s="87"/>
      <c r="L50" s="87"/>
      <c r="M50" s="87"/>
      <c r="N50" s="87"/>
      <c r="O50" s="87"/>
      <c r="P50" s="87"/>
      <c r="Q50" s="87"/>
      <c r="R50" s="87"/>
      <c r="S50" s="87"/>
      <c r="T50" s="87"/>
      <c r="U50" s="87"/>
      <c r="V50" s="87"/>
      <c r="W50" s="87"/>
      <c r="X50" s="87"/>
    </row>
    <row r="51" spans="1:24" ht="12.75" customHeight="1">
      <c r="A51" s="91" t="s">
        <v>2022</v>
      </c>
      <c r="B51" s="86" t="s">
        <v>2023</v>
      </c>
      <c r="C51" s="92" t="s">
        <v>2022</v>
      </c>
      <c r="D51" s="247">
        <v>663.61</v>
      </c>
      <c r="E51" s="247">
        <v>663.61</v>
      </c>
      <c r="F51" s="93">
        <f t="shared" si="1"/>
        <v>100</v>
      </c>
      <c r="G51" s="87"/>
      <c r="H51" s="87"/>
      <c r="I51" s="87"/>
      <c r="J51" s="87"/>
      <c r="K51" s="87"/>
      <c r="L51" s="87"/>
      <c r="M51" s="87"/>
      <c r="N51" s="87"/>
      <c r="O51" s="87"/>
      <c r="P51" s="87"/>
      <c r="Q51" s="87"/>
      <c r="R51" s="87"/>
      <c r="S51" s="87"/>
      <c r="T51" s="87"/>
      <c r="U51" s="87"/>
      <c r="V51" s="87"/>
      <c r="W51" s="87"/>
      <c r="X51" s="87"/>
    </row>
    <row r="52" spans="1:24" ht="12.75" customHeight="1">
      <c r="A52" s="91" t="s">
        <v>2024</v>
      </c>
      <c r="B52" s="86" t="s">
        <v>2025</v>
      </c>
      <c r="C52" s="92" t="s">
        <v>2024</v>
      </c>
      <c r="D52" s="104">
        <f t="shared" si="10" ref="D52:E52">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2026</v>
      </c>
      <c r="B53" s="86" t="s">
        <v>2027</v>
      </c>
      <c r="C53" s="92" t="s">
        <v>2026</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2028</v>
      </c>
      <c r="B54" s="86" t="s">
        <v>2029</v>
      </c>
      <c r="C54" s="92" t="s">
        <v>2028</v>
      </c>
      <c r="D54" s="247">
        <v>10465.91</v>
      </c>
      <c r="E54" s="247">
        <v>31397.03</v>
      </c>
      <c r="F54" s="93">
        <f t="shared" si="1"/>
        <v>299.99331161838768</v>
      </c>
      <c r="G54" s="87"/>
      <c r="H54" s="87"/>
      <c r="I54" s="87"/>
      <c r="J54" s="87"/>
      <c r="K54" s="87"/>
      <c r="L54" s="87"/>
      <c r="M54" s="87"/>
      <c r="N54" s="87"/>
      <c r="O54" s="87"/>
      <c r="P54" s="87"/>
      <c r="Q54" s="87"/>
      <c r="R54" s="87"/>
      <c r="S54" s="87"/>
      <c r="T54" s="87"/>
      <c r="U54" s="87"/>
      <c r="V54" s="87"/>
      <c r="W54" s="87"/>
      <c r="X54" s="87"/>
    </row>
    <row r="55" spans="1:24" ht="12.75" customHeight="1">
      <c r="A55" s="91" t="s">
        <v>2030</v>
      </c>
      <c r="B55" s="86" t="s">
        <v>2031</v>
      </c>
      <c r="C55" s="92" t="s">
        <v>2030</v>
      </c>
      <c r="D55" s="247">
        <v>10465.91</v>
      </c>
      <c r="E55" s="247">
        <v>31397.03</v>
      </c>
      <c r="F55" s="93">
        <f t="shared" si="1"/>
        <v>299.99331161838768</v>
      </c>
      <c r="G55" s="87"/>
      <c r="H55" s="87"/>
      <c r="I55" s="87"/>
      <c r="J55" s="87"/>
      <c r="K55" s="87"/>
      <c r="L55" s="87"/>
      <c r="M55" s="87"/>
      <c r="N55" s="87"/>
      <c r="O55" s="87"/>
      <c r="P55" s="87"/>
      <c r="Q55" s="87"/>
      <c r="R55" s="87"/>
      <c r="S55" s="87"/>
      <c r="T55" s="87"/>
      <c r="U55" s="87"/>
      <c r="V55" s="87"/>
      <c r="W55" s="87"/>
      <c r="X55" s="87"/>
    </row>
    <row r="56" spans="1:24" ht="12.75" customHeight="1">
      <c r="A56" s="91" t="s">
        <v>2032</v>
      </c>
      <c r="B56" s="86" t="s">
        <v>2033</v>
      </c>
      <c r="C56" s="92" t="s">
        <v>2032</v>
      </c>
      <c r="D56" s="104">
        <f t="shared" si="11" ref="D56:E56">SUM(D57:D62)</f>
        <v>703024.23</v>
      </c>
      <c r="E56" s="104">
        <f t="shared" si="11"/>
        <v>703024.23</v>
      </c>
      <c r="F56" s="93">
        <f t="shared" si="1"/>
        <v>100</v>
      </c>
      <c r="G56" s="87"/>
      <c r="H56" s="87"/>
      <c r="I56" s="87"/>
      <c r="J56" s="87"/>
      <c r="K56" s="87"/>
      <c r="L56" s="87"/>
      <c r="M56" s="87"/>
      <c r="N56" s="87"/>
      <c r="O56" s="87"/>
      <c r="P56" s="87"/>
      <c r="Q56" s="87"/>
      <c r="R56" s="87"/>
      <c r="S56" s="87"/>
      <c r="T56" s="87"/>
      <c r="U56" s="87"/>
      <c r="V56" s="87"/>
      <c r="W56" s="87"/>
      <c r="X56" s="87"/>
    </row>
    <row r="57" spans="1:24" ht="12.75" customHeight="1">
      <c r="A57" s="91" t="s">
        <v>2034</v>
      </c>
      <c r="B57" s="86" t="s">
        <v>2035</v>
      </c>
      <c r="C57" s="92" t="s">
        <v>2034</v>
      </c>
      <c r="D57" s="247">
        <v>703024.23</v>
      </c>
      <c r="E57" s="247">
        <v>703024.23</v>
      </c>
      <c r="F57" s="93">
        <f t="shared" si="1"/>
        <v>100</v>
      </c>
      <c r="G57" s="87"/>
      <c r="H57" s="87"/>
      <c r="I57" s="87"/>
      <c r="J57" s="87"/>
      <c r="K57" s="87"/>
      <c r="L57" s="87"/>
      <c r="M57" s="87"/>
      <c r="N57" s="87"/>
      <c r="O57" s="87"/>
      <c r="P57" s="87"/>
      <c r="Q57" s="87"/>
      <c r="R57" s="87"/>
      <c r="S57" s="87"/>
      <c r="T57" s="87"/>
      <c r="U57" s="87"/>
      <c r="V57" s="87"/>
      <c r="W57" s="87"/>
      <c r="X57" s="87"/>
    </row>
    <row r="58" spans="1:24" ht="12.75" customHeight="1">
      <c r="A58" s="91" t="s">
        <v>2036</v>
      </c>
      <c r="B58" s="86" t="s">
        <v>2037</v>
      </c>
      <c r="C58" s="92" t="s">
        <v>2036</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2038</v>
      </c>
      <c r="B59" s="86" t="s">
        <v>2039</v>
      </c>
      <c r="C59" s="92" t="s">
        <v>2038</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2040</v>
      </c>
      <c r="B60" s="86" t="s">
        <v>2041</v>
      </c>
      <c r="C60" s="92" t="s">
        <v>2040</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2042</v>
      </c>
      <c r="B61" s="86" t="s">
        <v>2043</v>
      </c>
      <c r="C61" s="92" t="s">
        <v>2042</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2044</v>
      </c>
      <c r="B62" s="86" t="s">
        <v>2045</v>
      </c>
      <c r="C62" s="92" t="s">
        <v>2044</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2046</v>
      </c>
      <c r="B63" s="86" t="s">
        <v>2047</v>
      </c>
      <c r="C63" s="92" t="s">
        <v>2046</v>
      </c>
      <c r="D63" s="104">
        <f t="shared" si="12" ref="D63:E63">SUM(D64:D67)</f>
        <v>97327.81</v>
      </c>
      <c r="E63" s="104">
        <f t="shared" si="12"/>
        <v>97327.81</v>
      </c>
      <c r="F63" s="93">
        <f t="shared" si="1"/>
        <v>100</v>
      </c>
      <c r="G63" s="87"/>
      <c r="H63" s="87"/>
      <c r="I63" s="87"/>
      <c r="J63" s="87"/>
      <c r="K63" s="87"/>
      <c r="L63" s="87"/>
      <c r="M63" s="87"/>
      <c r="N63" s="87"/>
      <c r="O63" s="87"/>
      <c r="P63" s="87"/>
      <c r="Q63" s="87"/>
      <c r="R63" s="87"/>
      <c r="S63" s="87"/>
      <c r="T63" s="87"/>
      <c r="U63" s="87"/>
      <c r="V63" s="87"/>
      <c r="W63" s="87"/>
      <c r="X63" s="87"/>
    </row>
    <row r="64" spans="1:24" ht="12.75" customHeight="1">
      <c r="A64" s="91" t="s">
        <v>2048</v>
      </c>
      <c r="B64" s="86" t="s">
        <v>2049</v>
      </c>
      <c r="C64" s="92" t="s">
        <v>2048</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2050</v>
      </c>
      <c r="B65" s="86" t="s">
        <v>2051</v>
      </c>
      <c r="C65" s="92" t="s">
        <v>2050</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2052</v>
      </c>
      <c r="B66" s="86" t="s">
        <v>2053</v>
      </c>
      <c r="C66" s="92" t="s">
        <v>2052</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2054</v>
      </c>
      <c r="B67" s="86" t="s">
        <v>2055</v>
      </c>
      <c r="C67" s="92" t="s">
        <v>2054</v>
      </c>
      <c r="D67" s="247">
        <v>97327.81</v>
      </c>
      <c r="E67" s="247">
        <v>97327.81</v>
      </c>
      <c r="F67" s="93">
        <f t="shared" si="1"/>
        <v>100</v>
      </c>
      <c r="G67" s="87"/>
      <c r="H67" s="87"/>
      <c r="I67" s="87"/>
      <c r="J67" s="87"/>
      <c r="K67" s="87"/>
      <c r="L67" s="87"/>
      <c r="M67" s="87"/>
      <c r="N67" s="87"/>
      <c r="O67" s="87"/>
      <c r="P67" s="87"/>
      <c r="Q67" s="87"/>
      <c r="R67" s="87"/>
      <c r="S67" s="87"/>
      <c r="T67" s="87"/>
      <c r="U67" s="87"/>
      <c r="V67" s="87"/>
      <c r="W67" s="87"/>
      <c r="X67" s="87"/>
    </row>
    <row r="68" spans="1:24" ht="12.75" customHeight="1">
      <c r="A68" s="91" t="s">
        <v>2056</v>
      </c>
      <c r="B68" s="86" t="s">
        <v>2057</v>
      </c>
      <c r="C68" s="92" t="s">
        <v>2056</v>
      </c>
      <c r="D68" s="104">
        <f t="shared" si="13" ref="D68:E68">D69+D78+D87+D118+D134+D146+D164+D170</f>
        <v>5201902.99</v>
      </c>
      <c r="E68" s="104">
        <f t="shared" si="13"/>
        <v>5917159.1699999999</v>
      </c>
      <c r="F68" s="93">
        <f t="shared" si="1"/>
        <v>113.74989463231032</v>
      </c>
      <c r="G68" s="87"/>
      <c r="H68" s="87"/>
      <c r="I68" s="87"/>
      <c r="J68" s="87"/>
      <c r="K68" s="87"/>
      <c r="L68" s="87"/>
      <c r="M68" s="87"/>
      <c r="N68" s="87"/>
      <c r="O68" s="87"/>
      <c r="P68" s="87"/>
      <c r="Q68" s="87"/>
      <c r="R68" s="87"/>
      <c r="S68" s="87"/>
      <c r="T68" s="87"/>
      <c r="U68" s="87"/>
      <c r="V68" s="87"/>
      <c r="W68" s="87"/>
      <c r="X68" s="87"/>
    </row>
    <row r="69" spans="1:24" ht="12.75" customHeight="1">
      <c r="A69" s="91" t="s">
        <v>22</v>
      </c>
      <c r="B69" s="86" t="s">
        <v>2058</v>
      </c>
      <c r="C69" s="92" t="s">
        <v>22</v>
      </c>
      <c r="D69" s="104">
        <f t="shared" si="14" ref="D69:E69">+D70+D75+D76+D77</f>
        <v>13790.11</v>
      </c>
      <c r="E69" s="104">
        <f t="shared" si="14"/>
        <v>93623.319999999992</v>
      </c>
      <c r="F69" s="93">
        <f t="shared" si="1"/>
        <v>678.91641183427828</v>
      </c>
      <c r="G69" s="87"/>
      <c r="H69" s="87"/>
      <c r="I69" s="87"/>
      <c r="J69" s="87"/>
      <c r="K69" s="87"/>
      <c r="L69" s="87"/>
      <c r="M69" s="87"/>
      <c r="N69" s="87"/>
      <c r="O69" s="87"/>
      <c r="P69" s="87"/>
      <c r="Q69" s="87"/>
      <c r="R69" s="87"/>
      <c r="S69" s="87"/>
      <c r="T69" s="87"/>
      <c r="U69" s="87"/>
      <c r="V69" s="87"/>
      <c r="W69" s="87"/>
      <c r="X69" s="87"/>
    </row>
    <row r="70" spans="1:24" ht="12.75" customHeight="1">
      <c r="A70" s="91" t="s">
        <v>2059</v>
      </c>
      <c r="B70" s="86" t="s">
        <v>2060</v>
      </c>
      <c r="C70" s="92" t="s">
        <v>2059</v>
      </c>
      <c r="D70" s="104">
        <f t="shared" si="15" ref="D70:E70">SUM(D71:D74)</f>
        <v>11097.98</v>
      </c>
      <c r="E70" s="104">
        <f t="shared" si="15"/>
        <v>88649.59</v>
      </c>
      <c r="F70" s="93">
        <f t="shared" si="1"/>
        <v>798.79032040064942</v>
      </c>
      <c r="G70" s="87"/>
      <c r="H70" s="87"/>
      <c r="I70" s="87"/>
      <c r="J70" s="87"/>
      <c r="K70" s="87"/>
      <c r="L70" s="87"/>
      <c r="M70" s="87"/>
      <c r="N70" s="87"/>
      <c r="O70" s="87"/>
      <c r="P70" s="87"/>
      <c r="Q70" s="87"/>
      <c r="R70" s="87"/>
      <c r="S70" s="87"/>
      <c r="T70" s="87"/>
      <c r="U70" s="87"/>
      <c r="V70" s="87"/>
      <c r="W70" s="87"/>
      <c r="X70" s="87"/>
    </row>
    <row r="71" spans="1:24" ht="12.75" customHeight="1">
      <c r="A71" s="91" t="s">
        <v>2061</v>
      </c>
      <c r="B71" s="86" t="s">
        <v>2062</v>
      </c>
      <c r="C71" s="92" t="s">
        <v>2061</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2063</v>
      </c>
      <c r="B72" s="86" t="s">
        <v>2064</v>
      </c>
      <c r="C72" s="92" t="s">
        <v>2063</v>
      </c>
      <c r="D72" s="247">
        <v>11097.98</v>
      </c>
      <c r="E72" s="247">
        <v>88649.59</v>
      </c>
      <c r="F72" s="93">
        <f t="shared" si="1"/>
        <v>798.79032040064942</v>
      </c>
      <c r="G72" s="87"/>
      <c r="H72" s="87"/>
      <c r="I72" s="87"/>
      <c r="J72" s="87"/>
      <c r="K72" s="87"/>
      <c r="L72" s="87"/>
      <c r="M72" s="87"/>
      <c r="N72" s="87"/>
      <c r="O72" s="87"/>
      <c r="P72" s="87"/>
      <c r="Q72" s="87"/>
      <c r="R72" s="87"/>
      <c r="S72" s="87"/>
      <c r="T72" s="87"/>
      <c r="U72" s="87"/>
      <c r="V72" s="87"/>
      <c r="W72" s="87"/>
      <c r="X72" s="87"/>
    </row>
    <row r="73" spans="1:24" ht="12.75" customHeight="1">
      <c r="A73" s="91" t="s">
        <v>2065</v>
      </c>
      <c r="B73" s="86" t="s">
        <v>2066</v>
      </c>
      <c r="C73" s="92" t="s">
        <v>2065</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2067</v>
      </c>
      <c r="B74" s="86" t="s">
        <v>2068</v>
      </c>
      <c r="C74" s="92" t="s">
        <v>2067</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2069</v>
      </c>
      <c r="B75" s="86" t="s">
        <v>2070</v>
      </c>
      <c r="C75" s="92" t="s">
        <v>2069</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2071</v>
      </c>
      <c r="B76" s="86" t="s">
        <v>2072</v>
      </c>
      <c r="C76" s="92" t="s">
        <v>2071</v>
      </c>
      <c r="D76" s="247">
        <v>2692.13</v>
      </c>
      <c r="E76" s="247">
        <v>4973.7299999999996</v>
      </c>
      <c r="F76" s="93">
        <f t="shared" si="1"/>
        <v>184.75073640574561</v>
      </c>
      <c r="G76" s="87"/>
      <c r="H76" s="87"/>
      <c r="I76" s="87"/>
      <c r="J76" s="87"/>
      <c r="K76" s="87"/>
      <c r="L76" s="87"/>
      <c r="M76" s="87"/>
      <c r="N76" s="87"/>
      <c r="O76" s="87"/>
      <c r="P76" s="87"/>
      <c r="Q76" s="87"/>
      <c r="R76" s="87"/>
      <c r="S76" s="87"/>
      <c r="T76" s="87"/>
      <c r="U76" s="87"/>
      <c r="V76" s="87"/>
      <c r="W76" s="87"/>
      <c r="X76" s="87"/>
    </row>
    <row r="77" spans="1:24" ht="12.75" customHeight="1">
      <c r="A77" s="91" t="s">
        <v>2073</v>
      </c>
      <c r="B77" s="86" t="s">
        <v>2074</v>
      </c>
      <c r="C77" s="92" t="s">
        <v>2073</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c r="A78" s="91" t="s">
        <v>2075</v>
      </c>
      <c r="B78" s="86" t="s">
        <v>2076</v>
      </c>
      <c r="C78" s="92" t="s">
        <v>2075</v>
      </c>
      <c r="D78" s="104">
        <f>D79+SUM(D82:D84)-D85+D86</f>
        <v>24245.59</v>
      </c>
      <c r="E78" s="104">
        <f>E79+SUM(E82:E84)-E85+E86</f>
        <v>41468.219999999994</v>
      </c>
      <c r="F78" s="93">
        <f t="shared" si="1"/>
        <v>171.03407258804589</v>
      </c>
      <c r="G78" s="87"/>
      <c r="H78" s="87"/>
      <c r="I78" s="87"/>
      <c r="J78" s="87"/>
      <c r="K78" s="87"/>
      <c r="L78" s="87"/>
      <c r="M78" s="87"/>
      <c r="N78" s="87"/>
      <c r="O78" s="87"/>
      <c r="P78" s="87"/>
      <c r="Q78" s="87"/>
      <c r="R78" s="87"/>
      <c r="S78" s="87"/>
      <c r="T78" s="87"/>
      <c r="U78" s="87"/>
      <c r="V78" s="87"/>
      <c r="W78" s="87"/>
      <c r="X78" s="87"/>
    </row>
    <row r="79" spans="1:24" ht="12.75" customHeight="1">
      <c r="A79" s="91" t="s">
        <v>2077</v>
      </c>
      <c r="B79" s="86" t="s">
        <v>2078</v>
      </c>
      <c r="C79" s="92" t="s">
        <v>2077</v>
      </c>
      <c r="D79" s="104">
        <f t="shared" si="16" ref="D79:E79">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2079</v>
      </c>
      <c r="B80" s="86" t="s">
        <v>2080</v>
      </c>
      <c r="C80" s="92" t="s">
        <v>2079</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2081</v>
      </c>
      <c r="B81" s="86" t="s">
        <v>2082</v>
      </c>
      <c r="C81" s="92" t="s">
        <v>2081</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2083</v>
      </c>
      <c r="B82" s="86" t="s">
        <v>2084</v>
      </c>
      <c r="C82" s="92" t="s">
        <v>2083</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2085</v>
      </c>
      <c r="B83" s="86" t="s">
        <v>2086</v>
      </c>
      <c r="C83" s="92" t="s">
        <v>2085</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c r="A84" s="91" t="s">
        <v>2087</v>
      </c>
      <c r="B84" s="86" t="s">
        <v>2088</v>
      </c>
      <c r="C84" s="92" t="s">
        <v>2087</v>
      </c>
      <c r="D84" s="247">
        <v>29.52</v>
      </c>
      <c r="E84" s="247">
        <v>29.52</v>
      </c>
      <c r="F84" s="93">
        <f t="shared" si="1"/>
        <v>100</v>
      </c>
      <c r="G84" s="87"/>
      <c r="H84" s="87"/>
      <c r="I84" s="87"/>
      <c r="J84" s="87"/>
      <c r="K84" s="87"/>
      <c r="L84" s="87"/>
      <c r="M84" s="87"/>
      <c r="N84" s="87"/>
      <c r="O84" s="87"/>
      <c r="P84" s="87"/>
      <c r="Q84" s="87"/>
      <c r="R84" s="87"/>
      <c r="S84" s="87"/>
      <c r="T84" s="87"/>
      <c r="U84" s="87"/>
      <c r="V84" s="87"/>
      <c r="W84" s="87"/>
      <c r="X84" s="87"/>
    </row>
    <row r="85" spans="1:24" ht="24">
      <c r="A85" s="91" t="s">
        <v>2089</v>
      </c>
      <c r="B85" s="86" t="s">
        <v>2090</v>
      </c>
      <c r="C85" s="92" t="s">
        <v>2089</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2091</v>
      </c>
      <c r="B86" s="86" t="s">
        <v>2092</v>
      </c>
      <c r="C86" s="92" t="s">
        <v>2091</v>
      </c>
      <c r="D86" s="247">
        <v>24216.07</v>
      </c>
      <c r="E86" s="247">
        <v>41438.699999999997</v>
      </c>
      <c r="F86" s="93">
        <f t="shared" si="1"/>
        <v>171.12066491383612</v>
      </c>
      <c r="G86" s="87"/>
      <c r="H86" s="87"/>
      <c r="I86" s="87"/>
      <c r="J86" s="87"/>
      <c r="K86" s="87"/>
      <c r="L86" s="87"/>
      <c r="M86" s="87"/>
      <c r="N86" s="87"/>
      <c r="O86" s="87"/>
      <c r="P86" s="87"/>
      <c r="Q86" s="87"/>
      <c r="R86" s="87"/>
      <c r="S86" s="87"/>
      <c r="T86" s="87"/>
      <c r="U86" s="87"/>
      <c r="V86" s="87"/>
      <c r="W86" s="87"/>
      <c r="X86" s="87"/>
    </row>
    <row r="87" spans="1:24" ht="12.75" customHeight="1">
      <c r="A87" s="91" t="s">
        <v>2093</v>
      </c>
      <c r="B87" s="86" t="s">
        <v>2094</v>
      </c>
      <c r="C87" s="92" t="s">
        <v>2093</v>
      </c>
      <c r="D87" s="104">
        <f t="shared" si="17" ref="D87:E87">D88+D106-D117</f>
        <v>38500</v>
      </c>
      <c r="E87" s="104">
        <f t="shared" si="17"/>
        <v>38500</v>
      </c>
      <c r="F87" s="93">
        <f t="shared" si="1"/>
        <v>100</v>
      </c>
      <c r="G87" s="87"/>
      <c r="H87" s="87"/>
      <c r="I87" s="87"/>
      <c r="J87" s="87"/>
      <c r="K87" s="87"/>
      <c r="L87" s="87"/>
      <c r="M87" s="87"/>
      <c r="N87" s="87"/>
      <c r="O87" s="87"/>
      <c r="P87" s="87"/>
      <c r="Q87" s="87"/>
      <c r="R87" s="87"/>
      <c r="S87" s="87"/>
      <c r="T87" s="87"/>
      <c r="U87" s="87"/>
      <c r="V87" s="87"/>
      <c r="W87" s="87"/>
      <c r="X87" s="87"/>
    </row>
    <row r="88" spans="1:24" ht="36">
      <c r="A88" s="91"/>
      <c r="B88" s="86" t="s">
        <v>2095</v>
      </c>
      <c r="C88" s="92" t="s">
        <v>2096</v>
      </c>
      <c r="D88" s="104">
        <f t="shared" si="18" ref="D88:E88">SUM(D89:D105)</f>
        <v>38500</v>
      </c>
      <c r="E88" s="104">
        <f t="shared" si="18"/>
        <v>38500</v>
      </c>
      <c r="F88" s="93">
        <f t="shared" si="1"/>
        <v>100</v>
      </c>
      <c r="G88" s="87"/>
      <c r="H88" s="87"/>
      <c r="I88" s="87"/>
      <c r="J88" s="87"/>
      <c r="K88" s="87"/>
      <c r="L88" s="87"/>
      <c r="M88" s="87"/>
      <c r="N88" s="87"/>
      <c r="O88" s="87"/>
      <c r="P88" s="87"/>
      <c r="Q88" s="87"/>
      <c r="R88" s="87"/>
      <c r="S88" s="87"/>
      <c r="T88" s="87"/>
      <c r="U88" s="87"/>
      <c r="V88" s="87"/>
      <c r="W88" s="87"/>
      <c r="X88" s="87"/>
    </row>
    <row r="89" spans="1:24" ht="12.75" customHeight="1">
      <c r="A89" s="91" t="s">
        <v>2097</v>
      </c>
      <c r="B89" s="86" t="s">
        <v>2098</v>
      </c>
      <c r="C89" s="92" t="s">
        <v>2097</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2099</v>
      </c>
      <c r="B90" s="86" t="s">
        <v>2100</v>
      </c>
      <c r="C90" s="92" t="s">
        <v>2099</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2101</v>
      </c>
      <c r="B91" s="86" t="s">
        <v>2102</v>
      </c>
      <c r="C91" s="92" t="s">
        <v>2101</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2103</v>
      </c>
      <c r="B92" s="86" t="s">
        <v>2104</v>
      </c>
      <c r="C92" s="92" t="s">
        <v>2103</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2105</v>
      </c>
      <c r="B93" s="86" t="s">
        <v>2106</v>
      </c>
      <c r="C93" s="92" t="s">
        <v>2105</v>
      </c>
      <c r="D93" s="247">
        <v>38500</v>
      </c>
      <c r="E93" s="247">
        <v>38500</v>
      </c>
      <c r="F93" s="93">
        <f t="shared" si="1"/>
        <v>100</v>
      </c>
      <c r="G93" s="87"/>
      <c r="H93" s="87"/>
      <c r="I93" s="87"/>
      <c r="J93" s="87"/>
      <c r="K93" s="87"/>
      <c r="L93" s="87"/>
      <c r="M93" s="87"/>
      <c r="N93" s="87"/>
      <c r="O93" s="87"/>
      <c r="P93" s="87"/>
      <c r="Q93" s="87"/>
      <c r="R93" s="87"/>
      <c r="S93" s="87"/>
      <c r="T93" s="87"/>
      <c r="U93" s="87"/>
      <c r="V93" s="87"/>
      <c r="W93" s="87"/>
      <c r="X93" s="87"/>
    </row>
    <row r="94" spans="1:24" ht="12.75" customHeight="1">
      <c r="A94" s="91" t="s">
        <v>2107</v>
      </c>
      <c r="B94" s="86" t="s">
        <v>2108</v>
      </c>
      <c r="C94" s="92" t="s">
        <v>2107</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2109</v>
      </c>
      <c r="B95" s="86" t="s">
        <v>2110</v>
      </c>
      <c r="C95" s="92" t="s">
        <v>2109</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2111</v>
      </c>
      <c r="B96" s="86" t="s">
        <v>2112</v>
      </c>
      <c r="C96" s="92" t="s">
        <v>2111</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2113</v>
      </c>
      <c r="B97" s="86" t="s">
        <v>2114</v>
      </c>
      <c r="C97" s="92" t="s">
        <v>2113</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2115</v>
      </c>
      <c r="B98" s="86" t="s">
        <v>2116</v>
      </c>
      <c r="C98" s="92" t="s">
        <v>2115</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2117</v>
      </c>
      <c r="B99" s="86" t="s">
        <v>2118</v>
      </c>
      <c r="C99" s="92" t="s">
        <v>2117</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2119</v>
      </c>
      <c r="B100" s="86" t="s">
        <v>2120</v>
      </c>
      <c r="C100" s="92" t="s">
        <v>2119</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2121</v>
      </c>
      <c r="B101" s="86" t="s">
        <v>2122</v>
      </c>
      <c r="C101" s="92" t="s">
        <v>2121</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2123</v>
      </c>
      <c r="B102" s="86" t="s">
        <v>2124</v>
      </c>
      <c r="C102" s="92" t="s">
        <v>2123</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2125</v>
      </c>
      <c r="B103" s="86" t="s">
        <v>2126</v>
      </c>
      <c r="C103" s="92" t="s">
        <v>2125</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2127</v>
      </c>
      <c r="B104" s="86" t="s">
        <v>2128</v>
      </c>
      <c r="C104" s="92" t="s">
        <v>2127</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2129</v>
      </c>
      <c r="B105" s="86" t="s">
        <v>2130</v>
      </c>
      <c r="C105" s="92" t="s">
        <v>2129</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2131</v>
      </c>
      <c r="C106" s="92" t="s">
        <v>2132</v>
      </c>
      <c r="D106" s="104">
        <f t="shared" si="19" ref="D106:E106">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2133</v>
      </c>
      <c r="B107" s="86" t="s">
        <v>2134</v>
      </c>
      <c r="C107" s="92" t="s">
        <v>2133</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2135</v>
      </c>
      <c r="B108" s="86" t="s">
        <v>2136</v>
      </c>
      <c r="C108" s="92" t="s">
        <v>2135</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2137</v>
      </c>
      <c r="B109" s="86" t="s">
        <v>2138</v>
      </c>
      <c r="C109" s="92" t="s">
        <v>2137</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2139</v>
      </c>
      <c r="B110" s="86" t="s">
        <v>2140</v>
      </c>
      <c r="C110" s="92" t="s">
        <v>2139</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2141</v>
      </c>
      <c r="B111" s="86" t="s">
        <v>2142</v>
      </c>
      <c r="C111" s="92" t="s">
        <v>2141</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2143</v>
      </c>
      <c r="B112" s="86" t="s">
        <v>2144</v>
      </c>
      <c r="C112" s="92" t="s">
        <v>2143</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2145</v>
      </c>
      <c r="B113" s="86" t="s">
        <v>2146</v>
      </c>
      <c r="C113" s="92" t="s">
        <v>2145</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2147</v>
      </c>
      <c r="B114" s="86" t="s">
        <v>2148</v>
      </c>
      <c r="C114" s="92" t="s">
        <v>2147</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2149</v>
      </c>
      <c r="B115" s="86" t="s">
        <v>2150</v>
      </c>
      <c r="C115" s="92" t="s">
        <v>2149</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2151</v>
      </c>
      <c r="B116" s="86" t="s">
        <v>2152</v>
      </c>
      <c r="C116" s="92" t="s">
        <v>2151</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2153</v>
      </c>
      <c r="B117" s="86" t="s">
        <v>2154</v>
      </c>
      <c r="C117" s="92" t="s">
        <v>2153</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2155</v>
      </c>
      <c r="B118" s="86" t="s">
        <v>2156</v>
      </c>
      <c r="C118" s="92" t="s">
        <v>2155</v>
      </c>
      <c r="D118" s="104">
        <f t="shared" si="20" ref="D118:E118">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2157</v>
      </c>
      <c r="C119" s="92" t="s">
        <v>2158</v>
      </c>
      <c r="D119" s="104">
        <f t="shared" si="21" ref="D119:E119">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2159</v>
      </c>
      <c r="B120" s="86" t="s">
        <v>2160</v>
      </c>
      <c r="C120" s="92" t="s">
        <v>2159</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2161</v>
      </c>
      <c r="B121" s="86" t="s">
        <v>2162</v>
      </c>
      <c r="C121" s="92" t="s">
        <v>2161</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2163</v>
      </c>
      <c r="B122" s="86" t="s">
        <v>2164</v>
      </c>
      <c r="C122" s="92" t="s">
        <v>2163</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2165</v>
      </c>
      <c r="B123" s="86" t="s">
        <v>2166</v>
      </c>
      <c r="C123" s="92" t="s">
        <v>2165</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2167</v>
      </c>
      <c r="B124" s="86" t="s">
        <v>2168</v>
      </c>
      <c r="C124" s="92" t="s">
        <v>2167</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2169</v>
      </c>
      <c r="B125" s="86" t="s">
        <v>2170</v>
      </c>
      <c r="C125" s="92" t="s">
        <v>2169</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2171</v>
      </c>
      <c r="C126" s="92" t="s">
        <v>2172</v>
      </c>
      <c r="D126" s="104">
        <f t="shared" si="22" ref="D126:E126">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2173</v>
      </c>
      <c r="B127" s="86" t="s">
        <v>2160</v>
      </c>
      <c r="C127" s="92" t="s">
        <v>2173</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2174</v>
      </c>
      <c r="B128" s="86" t="s">
        <v>2162</v>
      </c>
      <c r="C128" s="92" t="s">
        <v>2174</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2175</v>
      </c>
      <c r="B129" s="86" t="s">
        <v>2164</v>
      </c>
      <c r="C129" s="92" t="s">
        <v>2175</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2176</v>
      </c>
      <c r="B130" s="86" t="s">
        <v>2166</v>
      </c>
      <c r="C130" s="92" t="s">
        <v>2176</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2177</v>
      </c>
      <c r="B131" s="86" t="s">
        <v>2168</v>
      </c>
      <c r="C131" s="92" t="s">
        <v>2177</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2178</v>
      </c>
      <c r="B132" s="86" t="s">
        <v>2170</v>
      </c>
      <c r="C132" s="92" t="s">
        <v>2178</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2179</v>
      </c>
      <c r="B133" s="86" t="s">
        <v>2180</v>
      </c>
      <c r="C133" s="92" t="s">
        <v>2179</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2181</v>
      </c>
      <c r="B134" s="86" t="s">
        <v>2182</v>
      </c>
      <c r="C134" s="92" t="s">
        <v>2181</v>
      </c>
      <c r="D134" s="104">
        <f t="shared" si="23" ref="D134:E134">D135+D142-D145</f>
        <v>4334401.22</v>
      </c>
      <c r="E134" s="104">
        <f t="shared" si="23"/>
        <v>4334401.22</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c r="A135" s="91"/>
      <c r="B135" s="86" t="s">
        <v>2183</v>
      </c>
      <c r="C135" s="92" t="s">
        <v>2184</v>
      </c>
      <c r="D135" s="104">
        <f t="shared" si="24" ref="D135:E135">SUM(D136:D141)</f>
        <v>4334401.22</v>
      </c>
      <c r="E135" s="104">
        <f t="shared" si="24"/>
        <v>4334401.22</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2185</v>
      </c>
      <c r="B136" s="86" t="s">
        <v>940</v>
      </c>
      <c r="C136" s="92" t="s">
        <v>2185</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2186</v>
      </c>
      <c r="B137" s="86" t="s">
        <v>942</v>
      </c>
      <c r="C137" s="92" t="s">
        <v>2186</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2187</v>
      </c>
      <c r="B138" s="86" t="s">
        <v>944</v>
      </c>
      <c r="C138" s="92" t="s">
        <v>2187</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2188</v>
      </c>
      <c r="B139" s="86" t="s">
        <v>1156</v>
      </c>
      <c r="C139" s="92" t="s">
        <v>2188</v>
      </c>
      <c r="D139" s="247">
        <v>443625.46</v>
      </c>
      <c r="E139" s="247">
        <v>443625.46</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c r="A140" s="91" t="s">
        <v>2189</v>
      </c>
      <c r="B140" s="231" t="s">
        <v>1160</v>
      </c>
      <c r="C140" s="92" t="s">
        <v>2189</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2190</v>
      </c>
      <c r="B141" s="86" t="s">
        <v>1166</v>
      </c>
      <c r="C141" s="92" t="s">
        <v>2190</v>
      </c>
      <c r="D141" s="247">
        <v>3890775.76</v>
      </c>
      <c r="E141" s="247">
        <v>3890775.76</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2191</v>
      </c>
      <c r="C142" s="92" t="s">
        <v>2192</v>
      </c>
      <c r="D142" s="104">
        <f t="shared" si="25" ref="D142:E142">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2193</v>
      </c>
      <c r="B143" s="86" t="s">
        <v>1162</v>
      </c>
      <c r="C143" s="92" t="s">
        <v>2193</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2194</v>
      </c>
      <c r="B144" s="86" t="s">
        <v>958</v>
      </c>
      <c r="C144" s="92" t="s">
        <v>2194</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2195</v>
      </c>
      <c r="B145" s="86" t="s">
        <v>2196</v>
      </c>
      <c r="C145" s="92" t="s">
        <v>2195</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2197</v>
      </c>
      <c r="B146" s="86" t="s">
        <v>2198</v>
      </c>
      <c r="C146" s="92" t="s">
        <v>2197</v>
      </c>
      <c r="D146" s="104">
        <f t="shared" si="26" ref="D146:E146">SUM(D147:D149)+SUM(D158:D162)-D163</f>
        <v>778756.78000000014</v>
      </c>
      <c r="E146" s="104">
        <f t="shared" si="26"/>
        <v>1398000.7999999998</v>
      </c>
      <c r="F146" s="93">
        <f t="shared" si="1"/>
        <v>179.51699887608035</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2199</v>
      </c>
      <c r="B147" s="86" t="s">
        <v>2200</v>
      </c>
      <c r="C147" s="92" t="s">
        <v>2199</v>
      </c>
      <c r="D147" s="247">
        <v>221493.59</v>
      </c>
      <c r="E147" s="247">
        <v>356201.36</v>
      </c>
      <c r="F147" s="93">
        <f t="shared" si="1"/>
        <v>160.81790899682468</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2201</v>
      </c>
      <c r="B148" s="86" t="s">
        <v>2202</v>
      </c>
      <c r="C148" s="92" t="s">
        <v>2201</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2203</v>
      </c>
      <c r="B149" s="86" t="s">
        <v>2204</v>
      </c>
      <c r="C149" s="92" t="s">
        <v>2203</v>
      </c>
      <c r="D149" s="104">
        <f t="shared" si="27" ref="D149:E149">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2205</v>
      </c>
      <c r="B150" s="86" t="s">
        <v>2206</v>
      </c>
      <c r="C150" s="92" t="s">
        <v>2205</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2207</v>
      </c>
      <c r="B151" s="86" t="s">
        <v>2208</v>
      </c>
      <c r="C151" s="92" t="s">
        <v>2207</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2209</v>
      </c>
      <c r="B152" s="86" t="s">
        <v>2210</v>
      </c>
      <c r="C152" s="92" t="s">
        <v>2209</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2211</v>
      </c>
      <c r="B153" s="86" t="s">
        <v>2212</v>
      </c>
      <c r="C153" s="92" t="s">
        <v>2211</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2213</v>
      </c>
      <c r="B154" s="86" t="s">
        <v>2214</v>
      </c>
      <c r="C154" s="92" t="s">
        <v>2213</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2215</v>
      </c>
      <c r="B155" s="86" t="s">
        <v>2216</v>
      </c>
      <c r="C155" s="92" t="s">
        <v>2215</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2217</v>
      </c>
      <c r="B156" s="86" t="s">
        <v>2218</v>
      </c>
      <c r="C156" s="92" t="s">
        <v>2217</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2219</v>
      </c>
      <c r="B157" s="86" t="s">
        <v>2220</v>
      </c>
      <c r="C157" s="92" t="s">
        <v>2219</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2221</v>
      </c>
      <c r="B158" s="86" t="s">
        <v>2222</v>
      </c>
      <c r="C158" s="92" t="s">
        <v>2221</v>
      </c>
      <c r="D158" s="247">
        <v>94188.90</v>
      </c>
      <c r="E158" s="247">
        <v>329250.90999999997</v>
      </c>
      <c r="F158" s="93">
        <f t="shared" si="1"/>
        <v>349.56444973876961</v>
      </c>
      <c r="G158" s="87"/>
      <c r="H158" s="169"/>
      <c r="I158" s="87"/>
      <c r="J158" s="87"/>
      <c r="K158" s="87"/>
      <c r="L158" s="87"/>
      <c r="M158" s="87"/>
      <c r="N158" s="87"/>
      <c r="O158" s="87"/>
      <c r="P158" s="87"/>
      <c r="Q158" s="87"/>
      <c r="R158" s="87"/>
      <c r="S158" s="87"/>
      <c r="T158" s="87"/>
      <c r="U158" s="87"/>
      <c r="V158" s="87"/>
      <c r="W158" s="87"/>
      <c r="X158" s="87"/>
    </row>
    <row r="159" spans="1:24" ht="24">
      <c r="A159" s="91" t="s">
        <v>2223</v>
      </c>
      <c r="B159" s="231" t="s">
        <v>2224</v>
      </c>
      <c r="C159" s="92" t="s">
        <v>2223</v>
      </c>
      <c r="D159" s="247">
        <v>833693.22</v>
      </c>
      <c r="E159" s="247">
        <v>915907.21</v>
      </c>
      <c r="F159" s="93">
        <f t="shared" si="1"/>
        <v>109.8614200077098</v>
      </c>
      <c r="G159" s="87"/>
      <c r="H159" s="87"/>
      <c r="I159" s="87"/>
      <c r="J159" s="87"/>
      <c r="K159" s="87"/>
      <c r="L159" s="87"/>
      <c r="M159" s="87"/>
      <c r="N159" s="87"/>
      <c r="O159" s="87"/>
      <c r="P159" s="87"/>
      <c r="Q159" s="87"/>
      <c r="R159" s="87"/>
      <c r="S159" s="87"/>
      <c r="T159" s="87"/>
      <c r="U159" s="87"/>
      <c r="V159" s="87"/>
      <c r="W159" s="87"/>
      <c r="X159" s="87"/>
    </row>
    <row r="160" spans="1:24" ht="24">
      <c r="A160" s="91" t="s">
        <v>2225</v>
      </c>
      <c r="B160" s="86" t="s">
        <v>2226</v>
      </c>
      <c r="C160" s="92" t="s">
        <v>2225</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2227</v>
      </c>
      <c r="B161" s="86" t="s">
        <v>2228</v>
      </c>
      <c r="C161" s="92" t="s">
        <v>2227</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2229</v>
      </c>
      <c r="B162" s="86" t="s">
        <v>2230</v>
      </c>
      <c r="C162" s="92" t="s">
        <v>2229</v>
      </c>
      <c r="D162" s="247">
        <v>360763.67</v>
      </c>
      <c r="E162" s="247">
        <v>473992.49</v>
      </c>
      <c r="F162" s="93">
        <f t="shared" si="1"/>
        <v>131.38587097752944</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2231</v>
      </c>
      <c r="B163" s="86" t="s">
        <v>2232</v>
      </c>
      <c r="C163" s="92" t="s">
        <v>2231</v>
      </c>
      <c r="D163" s="247">
        <v>731382.60</v>
      </c>
      <c r="E163" s="247">
        <v>677351.17</v>
      </c>
      <c r="F163" s="93">
        <f t="shared" si="1"/>
        <v>92.61242610912538</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2233</v>
      </c>
      <c r="B164" s="86" t="s">
        <v>2234</v>
      </c>
      <c r="C164" s="92" t="s">
        <v>2233</v>
      </c>
      <c r="D164" s="104">
        <f t="shared" si="28" ref="D164:E164">SUM(D165:D168)-D169</f>
        <v>12209.29</v>
      </c>
      <c r="E164" s="104">
        <f t="shared" si="28"/>
        <v>11165.61</v>
      </c>
      <c r="F164" s="93">
        <f t="shared" si="1"/>
        <v>91.451755179867135</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2235</v>
      </c>
      <c r="B165" s="86" t="s">
        <v>2236</v>
      </c>
      <c r="C165" s="92" t="s">
        <v>2235</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2237</v>
      </c>
      <c r="B166" s="86" t="s">
        <v>2238</v>
      </c>
      <c r="C166" s="92" t="s">
        <v>2237</v>
      </c>
      <c r="D166" s="247">
        <v>12209.29</v>
      </c>
      <c r="E166" s="247">
        <v>11165.61</v>
      </c>
      <c r="F166" s="93">
        <f t="shared" si="1"/>
        <v>91.451755179867135</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2239</v>
      </c>
      <c r="B167" s="86" t="s">
        <v>2240</v>
      </c>
      <c r="C167" s="92" t="s">
        <v>2239</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2241</v>
      </c>
      <c r="B168" s="86" t="s">
        <v>2242</v>
      </c>
      <c r="C168" s="92" t="s">
        <v>2241</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2243</v>
      </c>
      <c r="B169" s="86" t="s">
        <v>2244</v>
      </c>
      <c r="C169" s="92" t="s">
        <v>2243</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1277</v>
      </c>
      <c r="B170" s="86" t="s">
        <v>2245</v>
      </c>
      <c r="C170" s="92" t="s">
        <v>1277</v>
      </c>
      <c r="D170" s="104">
        <f t="shared" si="29" ref="D170:E170">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2246</v>
      </c>
      <c r="B171" s="86" t="s">
        <v>2247</v>
      </c>
      <c r="C171" s="92" t="s">
        <v>2246</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2248</v>
      </c>
      <c r="B172" s="86" t="s">
        <v>2249</v>
      </c>
      <c r="C172" s="92" t="s">
        <v>2248</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2250</v>
      </c>
      <c r="B173" s="86" t="s">
        <v>2251</v>
      </c>
      <c r="C173" s="92" t="s">
        <v>2250</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 customHeight="1">
      <c r="A174" s="351" t="s">
        <v>2252</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2253</v>
      </c>
      <c r="C175" s="92" t="s">
        <v>2254</v>
      </c>
      <c r="D175" s="104">
        <f t="shared" si="30" ref="D175:E175">D176+D237</f>
        <v>33645057.740000002</v>
      </c>
      <c r="E175" s="104">
        <f t="shared" si="30"/>
        <v>34376185.100000001</v>
      </c>
      <c r="F175" s="93">
        <f t="shared" si="1"/>
        <v>102.17306020292773</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2255</v>
      </c>
      <c r="B176" s="86" t="s">
        <v>2256</v>
      </c>
      <c r="C176" s="92" t="s">
        <v>2255</v>
      </c>
      <c r="D176" s="104">
        <f t="shared" si="31" ref="D176:E176">D177+D189+D190+D206+D234</f>
        <v>2406156.2799999998</v>
      </c>
      <c r="E176" s="104">
        <f t="shared" si="31"/>
        <v>5347665.4499999993</v>
      </c>
      <c r="F176" s="93">
        <f t="shared" si="1"/>
        <v>222.2492983705946</v>
      </c>
      <c r="G176" s="87"/>
      <c r="H176" s="87"/>
      <c r="I176" s="87"/>
      <c r="J176" s="87"/>
      <c r="K176" s="87"/>
      <c r="L176" s="87"/>
      <c r="M176" s="87"/>
      <c r="N176" s="87"/>
      <c r="O176" s="87"/>
      <c r="P176" s="87"/>
      <c r="Q176" s="87"/>
      <c r="R176" s="87"/>
      <c r="S176" s="87"/>
      <c r="T176" s="87"/>
      <c r="U176" s="87"/>
      <c r="V176" s="87"/>
      <c r="W176" s="87"/>
      <c r="X176" s="87"/>
    </row>
    <row r="177" spans="1:24" ht="12.75" customHeight="1">
      <c r="A177" s="91" t="s">
        <v>2257</v>
      </c>
      <c r="B177" s="86" t="s">
        <v>2258</v>
      </c>
      <c r="C177" s="92" t="s">
        <v>2257</v>
      </c>
      <c r="D177" s="104">
        <f t="shared" si="32" ref="D177:E177">SUM(D178:D180)+SUM(D184:D188)</f>
        <v>336262.72</v>
      </c>
      <c r="E177" s="104">
        <f t="shared" si="32"/>
        <v>662590.16</v>
      </c>
      <c r="F177" s="93">
        <f t="shared" si="1"/>
        <v>197.04538165872211</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2259</v>
      </c>
      <c r="B178" s="86" t="s">
        <v>2260</v>
      </c>
      <c r="C178" s="92" t="s">
        <v>2259</v>
      </c>
      <c r="D178" s="247">
        <v>0</v>
      </c>
      <c r="E178" s="247">
        <v>60</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2261</v>
      </c>
      <c r="B179" s="86" t="s">
        <v>2262</v>
      </c>
      <c r="C179" s="92" t="s">
        <v>2261</v>
      </c>
      <c r="D179" s="247">
        <v>111385.94</v>
      </c>
      <c r="E179" s="247">
        <v>297730.33</v>
      </c>
      <c r="F179" s="93">
        <f t="shared" si="1"/>
        <v>267.29615066318064</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2263</v>
      </c>
      <c r="B180" s="86" t="s">
        <v>2264</v>
      </c>
      <c r="C180" s="92" t="s">
        <v>2263</v>
      </c>
      <c r="D180" s="104">
        <f t="shared" si="33" ref="D180:E180">SUM(D181:D183)</f>
        <v>2532.2799999999997</v>
      </c>
      <c r="E180" s="104">
        <f t="shared" si="33"/>
        <v>2699.02</v>
      </c>
      <c r="F180" s="93">
        <f t="shared" si="1"/>
        <v>106.58457990427598</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2265</v>
      </c>
      <c r="B181" s="86" t="s">
        <v>2266</v>
      </c>
      <c r="C181" s="92" t="s">
        <v>2265</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2267</v>
      </c>
      <c r="B182" s="86" t="s">
        <v>2268</v>
      </c>
      <c r="C182" s="92" t="s">
        <v>2267</v>
      </c>
      <c r="D182" s="247">
        <v>979.19</v>
      </c>
      <c r="E182" s="247">
        <v>1258.6099999999999</v>
      </c>
      <c r="F182" s="93">
        <f t="shared" si="1"/>
        <v>128.53583063552526</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2269</v>
      </c>
      <c r="B183" s="86" t="s">
        <v>2270</v>
      </c>
      <c r="C183" s="92" t="s">
        <v>2269</v>
      </c>
      <c r="D183" s="247">
        <v>1553.09</v>
      </c>
      <c r="E183" s="247">
        <v>1440.41</v>
      </c>
      <c r="F183" s="93">
        <f t="shared" si="1"/>
        <v>92.744786200413373</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2271</v>
      </c>
      <c r="B184" s="86" t="s">
        <v>2272</v>
      </c>
      <c r="C184" s="92" t="s">
        <v>2271</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c r="A185" s="91" t="s">
        <v>2273</v>
      </c>
      <c r="B185" s="86" t="s">
        <v>2274</v>
      </c>
      <c r="C185" s="92" t="s">
        <v>2273</v>
      </c>
      <c r="D185" s="247">
        <v>100</v>
      </c>
      <c r="E185" s="247">
        <v>2787.19</v>
      </c>
      <c r="F185" s="93">
        <f t="shared" si="1"/>
        <v>2787.19</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2275</v>
      </c>
      <c r="B186" s="86" t="s">
        <v>2276</v>
      </c>
      <c r="C186" s="92" t="s">
        <v>2275</v>
      </c>
      <c r="D186" s="247">
        <v>2874.43</v>
      </c>
      <c r="E186" s="247">
        <v>3169.54</v>
      </c>
      <c r="F186" s="93">
        <f t="shared" si="1"/>
        <v>110.26673114321797</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2277</v>
      </c>
      <c r="B187" s="86" t="s">
        <v>2278</v>
      </c>
      <c r="C187" s="92" t="s">
        <v>2277</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2279</v>
      </c>
      <c r="B188" s="86" t="s">
        <v>2280</v>
      </c>
      <c r="C188" s="92" t="s">
        <v>2279</v>
      </c>
      <c r="D188" s="247">
        <v>219370.07</v>
      </c>
      <c r="E188" s="247">
        <v>356144.08</v>
      </c>
      <c r="F188" s="93">
        <f t="shared" si="1"/>
        <v>162.34852821991623</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2281</v>
      </c>
      <c r="B189" s="86" t="s">
        <v>2282</v>
      </c>
      <c r="C189" s="92" t="s">
        <v>2281</v>
      </c>
      <c r="D189" s="247">
        <v>28845.71</v>
      </c>
      <c r="E189" s="247">
        <v>449494.60</v>
      </c>
      <c r="F189" s="93">
        <f t="shared" si="1"/>
        <v>1558.2719232773261</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2283</v>
      </c>
      <c r="B190" s="86" t="s">
        <v>2284</v>
      </c>
      <c r="C190" s="92" t="s">
        <v>2283</v>
      </c>
      <c r="D190" s="104">
        <f t="shared" si="34" ref="D190:E190">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2285</v>
      </c>
      <c r="C191" s="92" t="s">
        <v>2286</v>
      </c>
      <c r="D191" s="104">
        <f t="shared" si="35" ref="D191:E191">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2287</v>
      </c>
      <c r="B192" s="86" t="s">
        <v>2288</v>
      </c>
      <c r="C192" s="92" t="s">
        <v>2287</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2289</v>
      </c>
      <c r="B193" s="86" t="s">
        <v>2290</v>
      </c>
      <c r="C193" s="92" t="s">
        <v>2289</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2291</v>
      </c>
      <c r="B194" s="86" t="s">
        <v>2292</v>
      </c>
      <c r="C194" s="92" t="s">
        <v>2291</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2293</v>
      </c>
      <c r="B195" s="86" t="s">
        <v>2294</v>
      </c>
      <c r="C195" s="92" t="s">
        <v>2293</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2295</v>
      </c>
      <c r="B196" s="86" t="s">
        <v>2296</v>
      </c>
      <c r="C196" s="92" t="s">
        <v>2295</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2297</v>
      </c>
      <c r="B197" s="86" t="s">
        <v>2298</v>
      </c>
      <c r="C197" s="92" t="s">
        <v>2297</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2299</v>
      </c>
      <c r="C198" s="92" t="s">
        <v>2300</v>
      </c>
      <c r="D198" s="104">
        <f t="shared" si="36" ref="D198:E198">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2301</v>
      </c>
      <c r="B199" s="86" t="s">
        <v>2288</v>
      </c>
      <c r="C199" s="92" t="s">
        <v>2301</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2302</v>
      </c>
      <c r="B200" s="86" t="s">
        <v>2290</v>
      </c>
      <c r="C200" s="92" t="s">
        <v>2302</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2303</v>
      </c>
      <c r="B201" s="86" t="s">
        <v>2292</v>
      </c>
      <c r="C201" s="92" t="s">
        <v>2303</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2304</v>
      </c>
      <c r="B202" s="86" t="s">
        <v>2294</v>
      </c>
      <c r="C202" s="92" t="s">
        <v>2304</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2305</v>
      </c>
      <c r="B203" s="86" t="s">
        <v>2296</v>
      </c>
      <c r="C203" s="92" t="s">
        <v>2305</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2306</v>
      </c>
      <c r="B204" s="86" t="s">
        <v>2298</v>
      </c>
      <c r="C204" s="92" t="s">
        <v>2306</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2307</v>
      </c>
      <c r="B205" s="86" t="s">
        <v>2308</v>
      </c>
      <c r="C205" s="92" t="s">
        <v>2307</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2309</v>
      </c>
      <c r="B206" s="86" t="s">
        <v>2310</v>
      </c>
      <c r="C206" s="92" t="s">
        <v>2309</v>
      </c>
      <c r="D206" s="104">
        <f t="shared" si="37" ref="D206:E206">D207+D224</f>
        <v>2041047.8499999999</v>
      </c>
      <c r="E206" s="104">
        <f t="shared" si="37"/>
        <v>4235580.6899999995</v>
      </c>
      <c r="F206" s="93">
        <f t="shared" si="1"/>
        <v>207.51991140237109</v>
      </c>
      <c r="G206" s="87"/>
      <c r="H206" s="87"/>
      <c r="I206" s="87"/>
      <c r="J206" s="87"/>
      <c r="K206" s="87"/>
      <c r="L206" s="87"/>
      <c r="M206" s="87"/>
      <c r="N206" s="87"/>
      <c r="O206" s="87"/>
      <c r="P206" s="87"/>
      <c r="Q206" s="87"/>
      <c r="R206" s="87"/>
      <c r="S206" s="87"/>
      <c r="T206" s="87"/>
      <c r="U206" s="87"/>
      <c r="V206" s="87"/>
      <c r="W206" s="87"/>
      <c r="X206" s="87"/>
    </row>
    <row r="207" spans="1:24" ht="36">
      <c r="A207" s="91"/>
      <c r="B207" s="86" t="s">
        <v>2311</v>
      </c>
      <c r="C207" s="92" t="s">
        <v>2312</v>
      </c>
      <c r="D207" s="104">
        <f t="shared" si="38" ref="D207:E207">SUM(D208:D223)</f>
        <v>2041047.8499999999</v>
      </c>
      <c r="E207" s="104">
        <f t="shared" si="38"/>
        <v>4235580.6899999995</v>
      </c>
      <c r="F207" s="93">
        <f t="shared" si="1"/>
        <v>207.51991140237109</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2313</v>
      </c>
      <c r="B208" s="86" t="s">
        <v>2314</v>
      </c>
      <c r="C208" s="92" t="s">
        <v>2313</v>
      </c>
      <c r="D208" s="247">
        <v>1777825.90</v>
      </c>
      <c r="E208" s="247">
        <v>3820234.51</v>
      </c>
      <c r="F208" s="93">
        <f t="shared" si="1"/>
        <v>214.88237459022281</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2315</v>
      </c>
      <c r="B209" s="86" t="s">
        <v>2316</v>
      </c>
      <c r="C209" s="92" t="s">
        <v>2315</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2317</v>
      </c>
      <c r="B210" s="86" t="s">
        <v>2318</v>
      </c>
      <c r="C210" s="92" t="s">
        <v>2317</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2319</v>
      </c>
      <c r="B211" s="86" t="s">
        <v>2320</v>
      </c>
      <c r="C211" s="92" t="s">
        <v>2319</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2321</v>
      </c>
      <c r="B212" s="86" t="s">
        <v>2322</v>
      </c>
      <c r="C212" s="92" t="s">
        <v>2321</v>
      </c>
      <c r="D212" s="247">
        <v>230822.53</v>
      </c>
      <c r="E212" s="247">
        <v>382946.76</v>
      </c>
      <c r="F212" s="93">
        <f t="shared" si="1"/>
        <v>165.90527796398385</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2323</v>
      </c>
      <c r="B213" s="86" t="s">
        <v>2324</v>
      </c>
      <c r="C213" s="92" t="s">
        <v>2323</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2325</v>
      </c>
      <c r="B214" s="86" t="s">
        <v>2326</v>
      </c>
      <c r="C214" s="92" t="s">
        <v>2325</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2327</v>
      </c>
      <c r="B215" s="86" t="s">
        <v>2328</v>
      </c>
      <c r="C215" s="92" t="s">
        <v>2327</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2329</v>
      </c>
      <c r="B216" s="86" t="s">
        <v>2330</v>
      </c>
      <c r="C216" s="92" t="s">
        <v>2329</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2331</v>
      </c>
      <c r="B217" s="86" t="s">
        <v>2332</v>
      </c>
      <c r="C217" s="92" t="s">
        <v>2331</v>
      </c>
      <c r="D217" s="247">
        <v>32399.42</v>
      </c>
      <c r="E217" s="247">
        <v>32399.42</v>
      </c>
      <c r="F217" s="93">
        <f t="shared" si="1"/>
        <v>100</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2333</v>
      </c>
      <c r="B218" s="86" t="s">
        <v>2334</v>
      </c>
      <c r="C218" s="92" t="s">
        <v>2333</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2335</v>
      </c>
      <c r="B219" s="86" t="s">
        <v>2336</v>
      </c>
      <c r="C219" s="92" t="s">
        <v>2335</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2337</v>
      </c>
      <c r="B220" s="86" t="s">
        <v>2338</v>
      </c>
      <c r="C220" s="92" t="s">
        <v>2337</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2339</v>
      </c>
      <c r="B221" s="86" t="s">
        <v>2340</v>
      </c>
      <c r="C221" s="92" t="s">
        <v>2339</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2341</v>
      </c>
      <c r="B222" s="86" t="s">
        <v>2342</v>
      </c>
      <c r="C222" s="92" t="s">
        <v>2341</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2343</v>
      </c>
      <c r="B223" s="231" t="s">
        <v>2344</v>
      </c>
      <c r="C223" s="92" t="s">
        <v>2343</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2345</v>
      </c>
      <c r="C224" s="92" t="s">
        <v>2346</v>
      </c>
      <c r="D224" s="104">
        <f t="shared" si="39" ref="D224:E224">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2347</v>
      </c>
      <c r="B225" s="86" t="s">
        <v>2348</v>
      </c>
      <c r="C225" s="92" t="s">
        <v>2347</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2349</v>
      </c>
      <c r="B226" s="86" t="s">
        <v>2350</v>
      </c>
      <c r="C226" s="92" t="s">
        <v>2349</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2351</v>
      </c>
      <c r="C227" s="92" t="s">
        <v>2352</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2353</v>
      </c>
      <c r="C228" s="92" t="s">
        <v>2354</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2355</v>
      </c>
      <c r="C229" s="92" t="s">
        <v>2356</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2357</v>
      </c>
      <c r="C230" s="92" t="s">
        <v>2358</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2359</v>
      </c>
      <c r="C231" s="92" t="s">
        <v>2360</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2361</v>
      </c>
      <c r="C232" s="92" t="s">
        <v>2362</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2363</v>
      </c>
      <c r="C233" s="92" t="s">
        <v>2364</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2365</v>
      </c>
      <c r="B234" s="86" t="s">
        <v>2366</v>
      </c>
      <c r="C234" s="92" t="s">
        <v>2365</v>
      </c>
      <c r="D234" s="104">
        <f t="shared" si="40" ref="D234:E234">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2367</v>
      </c>
      <c r="B235" s="86" t="s">
        <v>2368</v>
      </c>
      <c r="C235" s="92" t="s">
        <v>2367</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2369</v>
      </c>
      <c r="B236" s="86" t="s">
        <v>2370</v>
      </c>
      <c r="C236" s="92" t="s">
        <v>2369</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2371</v>
      </c>
      <c r="B237" s="86" t="s">
        <v>2372</v>
      </c>
      <c r="C237" s="92" t="s">
        <v>2371</v>
      </c>
      <c r="D237" s="104">
        <f t="shared" si="41" ref="D237:E237">+D238+D245-D254+SUM(D255:D257)</f>
        <v>31238901.460000001</v>
      </c>
      <c r="E237" s="104">
        <f t="shared" si="41"/>
        <v>29028519.650000002</v>
      </c>
      <c r="F237" s="93">
        <f t="shared" si="1"/>
        <v>92.924265237590717</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2373</v>
      </c>
      <c r="B238" s="86" t="s">
        <v>2374</v>
      </c>
      <c r="C238" s="92" t="s">
        <v>2373</v>
      </c>
      <c r="D238" s="104">
        <f t="shared" si="42" ref="D238:E238">D239-D242</f>
        <v>30983072.150000002</v>
      </c>
      <c r="E238" s="104">
        <f t="shared" si="42"/>
        <v>28956534.720000003</v>
      </c>
      <c r="F238" s="93">
        <f t="shared" si="1"/>
        <v>93.459210822642717</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2375</v>
      </c>
      <c r="B239" s="86" t="s">
        <v>2376</v>
      </c>
      <c r="C239" s="92" t="s">
        <v>2375</v>
      </c>
      <c r="D239" s="104">
        <f t="shared" si="43" ref="D239:E239">SUM(D240:D241)</f>
        <v>32793297.470000003</v>
      </c>
      <c r="E239" s="104">
        <f t="shared" si="43"/>
        <v>32809168.650000002</v>
      </c>
      <c r="F239" s="93">
        <f t="shared" si="1"/>
        <v>100.04839763373757</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2377</v>
      </c>
      <c r="B240" s="86" t="s">
        <v>2378</v>
      </c>
      <c r="C240" s="92" t="s">
        <v>2377</v>
      </c>
      <c r="D240" s="247">
        <v>24767604.190000001</v>
      </c>
      <c r="E240" s="247">
        <v>23835396.940000001</v>
      </c>
      <c r="F240" s="93">
        <f t="shared" si="1"/>
        <v>96.236183189747592</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2379</v>
      </c>
      <c r="B241" s="86" t="s">
        <v>2380</v>
      </c>
      <c r="C241" s="92" t="s">
        <v>2379</v>
      </c>
      <c r="D241" s="247">
        <v>8025693.2800000003</v>
      </c>
      <c r="E241" s="247">
        <v>8973771.7100000009</v>
      </c>
      <c r="F241" s="93">
        <f t="shared" si="1"/>
        <v>111.81304090405011</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2381</v>
      </c>
      <c r="B242" s="86" t="s">
        <v>2382</v>
      </c>
      <c r="C242" s="92" t="s">
        <v>2381</v>
      </c>
      <c r="D242" s="104">
        <f t="shared" si="44" ref="D242:E242">SUM(D243:D244)</f>
        <v>1810225.32</v>
      </c>
      <c r="E242" s="104">
        <f t="shared" si="44"/>
        <v>3852633.93</v>
      </c>
      <c r="F242" s="93">
        <f t="shared" si="1"/>
        <v>212.82620939143641</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2383</v>
      </c>
      <c r="B243" s="86" t="s">
        <v>2384</v>
      </c>
      <c r="C243" s="92" t="s">
        <v>2383</v>
      </c>
      <c r="D243" s="247">
        <v>1810225.32</v>
      </c>
      <c r="E243" s="247">
        <v>3852633.93</v>
      </c>
      <c r="F243" s="93">
        <f t="shared" si="1"/>
        <v>212.82620939143641</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2385</v>
      </c>
      <c r="B244" s="86" t="s">
        <v>2386</v>
      </c>
      <c r="C244" s="92" t="s">
        <v>2385</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2387</v>
      </c>
      <c r="B245" s="86" t="s">
        <v>2388</v>
      </c>
      <c r="C245" s="92" t="s">
        <v>2387</v>
      </c>
      <c r="D245" s="104">
        <f t="shared" si="45" ref="D245:E245">D246-D250</f>
        <v>-538095.00999999978</v>
      </c>
      <c r="E245" s="104">
        <f t="shared" si="45"/>
        <v>-1304606.5600000005</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2389</v>
      </c>
      <c r="B246" s="86" t="s">
        <v>2390</v>
      </c>
      <c r="C246" s="92" t="s">
        <v>2389</v>
      </c>
      <c r="D246" s="104">
        <f t="shared" si="46" ref="D246:E246">SUM(D247:D249)</f>
        <v>9043236.8499999996</v>
      </c>
      <c r="E246" s="104">
        <f t="shared" si="46"/>
        <v>9230667.5999999996</v>
      </c>
      <c r="F246" s="93">
        <f t="shared" si="1"/>
        <v>102.07260688964483</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610</v>
      </c>
      <c r="B247" s="86" t="s">
        <v>2391</v>
      </c>
      <c r="C247" s="92" t="s">
        <v>610</v>
      </c>
      <c r="D247" s="247">
        <v>7765988.1399999997</v>
      </c>
      <c r="E247" s="247">
        <v>5911010.25</v>
      </c>
      <c r="F247" s="93">
        <f t="shared" si="1"/>
        <v>76.114077737955441</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810</v>
      </c>
      <c r="B248" s="86" t="s">
        <v>2392</v>
      </c>
      <c r="C248" s="92" t="s">
        <v>810</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1258</v>
      </c>
      <c r="B249" s="86" t="s">
        <v>2393</v>
      </c>
      <c r="C249" s="92" t="s">
        <v>1258</v>
      </c>
      <c r="D249" s="247">
        <v>1277248.71</v>
      </c>
      <c r="E249" s="247">
        <v>3319657.35</v>
      </c>
      <c r="F249" s="93">
        <f t="shared" si="1"/>
        <v>259.9068861067787</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2394</v>
      </c>
      <c r="B250" s="86" t="s">
        <v>2395</v>
      </c>
      <c r="C250" s="92" t="s">
        <v>2394</v>
      </c>
      <c r="D250" s="104">
        <f t="shared" si="47" ref="D250:E250">SUM(D251:D253)</f>
        <v>9581331.8599999994</v>
      </c>
      <c r="E250" s="104">
        <f t="shared" si="47"/>
        <v>10535274.16</v>
      </c>
      <c r="F250" s="93">
        <f t="shared" si="1"/>
        <v>109.95625988055487</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612</v>
      </c>
      <c r="B251" s="86" t="s">
        <v>2396</v>
      </c>
      <c r="C251" s="92" t="s">
        <v>612</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812</v>
      </c>
      <c r="B252" s="86" t="s">
        <v>2397</v>
      </c>
      <c r="C252" s="92" t="s">
        <v>812</v>
      </c>
      <c r="D252" s="247">
        <v>9581331.8599999994</v>
      </c>
      <c r="E252" s="247">
        <v>10535274.16</v>
      </c>
      <c r="F252" s="93">
        <f t="shared" si="1"/>
        <v>109.95625988055487</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1260</v>
      </c>
      <c r="B253" s="86" t="s">
        <v>2398</v>
      </c>
      <c r="C253" s="92" t="s">
        <v>1260</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2399</v>
      </c>
      <c r="B254" s="86" t="s">
        <v>2400</v>
      </c>
      <c r="C254" s="92" t="s">
        <v>2399</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614</v>
      </c>
      <c r="B255" s="86" t="s">
        <v>2401</v>
      </c>
      <c r="C255" s="92" t="s">
        <v>614</v>
      </c>
      <c r="D255" s="247">
        <v>764882.55</v>
      </c>
      <c r="E255" s="247">
        <v>1348594.07</v>
      </c>
      <c r="F255" s="93">
        <f t="shared" si="1"/>
        <v>176.31387590160082</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814</v>
      </c>
      <c r="B256" s="86" t="s">
        <v>2402</v>
      </c>
      <c r="C256" s="92" t="s">
        <v>814</v>
      </c>
      <c r="D256" s="247">
        <v>12208.62</v>
      </c>
      <c r="E256" s="247">
        <v>11164.27</v>
      </c>
      <c r="F256" s="93">
        <f t="shared" si="1"/>
        <v>91.445798132794692</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2403</v>
      </c>
      <c r="B257" s="86" t="s">
        <v>2404</v>
      </c>
      <c r="C257" s="92" t="s">
        <v>2403</v>
      </c>
      <c r="D257" s="247">
        <v>16833.150000000001</v>
      </c>
      <c r="E257" s="247">
        <v>16833.150000000001</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2405</v>
      </c>
      <c r="B258" s="86" t="s">
        <v>2406</v>
      </c>
      <c r="C258" s="92" t="s">
        <v>2405</v>
      </c>
      <c r="D258" s="104">
        <f t="shared" si="48" ref="D258:E25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2407</v>
      </c>
      <c r="B259" s="86" t="s">
        <v>2408</v>
      </c>
      <c r="C259" s="92" t="s">
        <v>2407</v>
      </c>
      <c r="D259" s="104">
        <f t="shared" si="49" ref="D259:E259">D260</f>
        <v>5221833.9400000004</v>
      </c>
      <c r="E259" s="104">
        <f t="shared" si="49"/>
        <v>4218654.84</v>
      </c>
      <c r="F259" s="93">
        <f t="shared" si="1"/>
        <v>80.788759054256701</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2409</v>
      </c>
      <c r="B260" s="96" t="s">
        <v>2410</v>
      </c>
      <c r="C260" s="92" t="s">
        <v>2409</v>
      </c>
      <c r="D260" s="248">
        <v>5221833.9400000004</v>
      </c>
      <c r="E260" s="248">
        <v>4218654.84</v>
      </c>
      <c r="F260" s="97">
        <f t="shared" si="1"/>
        <v>80.788759054256701</v>
      </c>
      <c r="G260" s="87"/>
      <c r="H260" s="87"/>
      <c r="I260" s="87"/>
      <c r="J260" s="87"/>
      <c r="K260" s="87"/>
      <c r="L260" s="87"/>
      <c r="M260" s="87"/>
      <c r="N260" s="87"/>
      <c r="O260" s="87"/>
      <c r="P260" s="87"/>
      <c r="Q260" s="87"/>
      <c r="R260" s="87"/>
      <c r="S260" s="87"/>
      <c r="T260" s="87"/>
      <c r="U260" s="87"/>
      <c r="V260" s="87"/>
      <c r="W260" s="87"/>
      <c r="X260" s="87"/>
    </row>
    <row r="261" spans="1:24" ht="20.1" customHeight="1">
      <c r="A261" s="355" t="s">
        <v>1279</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2411</v>
      </c>
      <c r="B262" s="86" t="s">
        <v>2412</v>
      </c>
      <c r="C262" s="92" t="s">
        <v>2413</v>
      </c>
      <c r="D262" s="247">
        <v>0</v>
      </c>
      <c r="E262" s="247">
        <v>0</v>
      </c>
      <c r="F262" s="93" t="str">
        <f t="shared" si="50" ref="F262:F322">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2411</v>
      </c>
      <c r="B263" s="86" t="s">
        <v>2414</v>
      </c>
      <c r="C263" s="92" t="s">
        <v>2415</v>
      </c>
      <c r="D263" s="247">
        <v>38500</v>
      </c>
      <c r="E263" s="247">
        <v>38500</v>
      </c>
      <c r="F263" s="93">
        <f t="shared" si="50"/>
        <v>100</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2416</v>
      </c>
      <c r="B264" s="86" t="s">
        <v>2417</v>
      </c>
      <c r="C264" s="92" t="s">
        <v>2418</v>
      </c>
      <c r="D264" s="247">
        <v>1510139.38</v>
      </c>
      <c r="E264" s="247">
        <v>2075351.97</v>
      </c>
      <c r="F264" s="93">
        <f t="shared" si="50"/>
        <v>137.427842587616</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2416</v>
      </c>
      <c r="B265" s="86" t="s">
        <v>2419</v>
      </c>
      <c r="C265" s="92" t="s">
        <v>2420</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2421</v>
      </c>
      <c r="B266" s="86" t="s">
        <v>2422</v>
      </c>
      <c r="C266" s="92" t="s">
        <v>2423</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2421</v>
      </c>
      <c r="B267" s="86" t="s">
        <v>2424</v>
      </c>
      <c r="C267" s="92" t="s">
        <v>2425</v>
      </c>
      <c r="D267" s="247">
        <v>12209.29</v>
      </c>
      <c r="E267" s="247">
        <v>11165.61</v>
      </c>
      <c r="F267" s="93">
        <f t="shared" si="50"/>
        <v>91.451755179867135</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2426</v>
      </c>
      <c r="B268" s="86" t="s">
        <v>2427</v>
      </c>
      <c r="C268" s="92" t="s">
        <v>2426</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2428</v>
      </c>
      <c r="B269" s="86" t="s">
        <v>2429</v>
      </c>
      <c r="C269" s="92" t="s">
        <v>2428</v>
      </c>
      <c r="D269" s="247">
        <v>3778.87</v>
      </c>
      <c r="E269" s="247">
        <v>7772.62</v>
      </c>
      <c r="F269" s="93">
        <f t="shared" si="50"/>
        <v>205.68635597414041</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2430</v>
      </c>
      <c r="B270" s="86" t="s">
        <v>2431</v>
      </c>
      <c r="C270" s="92" t="s">
        <v>2430</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2432</v>
      </c>
      <c r="B271" s="86" t="s">
        <v>2433</v>
      </c>
      <c r="C271" s="92" t="s">
        <v>2432</v>
      </c>
      <c r="D271" s="247">
        <v>0</v>
      </c>
      <c r="E271" s="247">
        <v>1662</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2434</v>
      </c>
      <c r="B272" s="86" t="s">
        <v>2435</v>
      </c>
      <c r="C272" s="92" t="s">
        <v>2434</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2436</v>
      </c>
      <c r="B273" s="86" t="s">
        <v>2437</v>
      </c>
      <c r="C273" s="92" t="s">
        <v>2436</v>
      </c>
      <c r="D273" s="247">
        <v>20437.20</v>
      </c>
      <c r="E273" s="247">
        <v>32004.08</v>
      </c>
      <c r="F273" s="93">
        <f t="shared" si="50"/>
        <v>156.59718552443584</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2438</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2439</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2440</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2441</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2442</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2443</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2444</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2445</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2446</v>
      </c>
      <c r="B282" s="86" t="s">
        <v>2447</v>
      </c>
      <c r="C282" s="92" t="s">
        <v>2446</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2448</v>
      </c>
      <c r="B283" s="86" t="s">
        <v>2449</v>
      </c>
      <c r="C283" s="92" t="s">
        <v>2448</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2450</v>
      </c>
      <c r="B284" s="86" t="s">
        <v>2451</v>
      </c>
      <c r="C284" s="92" t="s">
        <v>2450</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2452</v>
      </c>
      <c r="B285" s="86" t="s">
        <v>2453</v>
      </c>
      <c r="C285" s="92" t="s">
        <v>2452</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2454</v>
      </c>
      <c r="B286" s="86" t="s">
        <v>2455</v>
      </c>
      <c r="C286" s="92" t="s">
        <v>2454</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2456</v>
      </c>
      <c r="B287" s="86" t="s">
        <v>2457</v>
      </c>
      <c r="C287" s="92" t="s">
        <v>2458</v>
      </c>
      <c r="D287" s="247">
        <v>35482.40</v>
      </c>
      <c r="E287" s="247">
        <v>118979.79</v>
      </c>
      <c r="F287" s="93">
        <f t="shared" si="50"/>
        <v>335.32058147137735</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2456</v>
      </c>
      <c r="B288" s="86" t="s">
        <v>2459</v>
      </c>
      <c r="C288" s="92" t="s">
        <v>2460</v>
      </c>
      <c r="D288" s="247">
        <v>300780.32</v>
      </c>
      <c r="E288" s="247">
        <v>543610.37</v>
      </c>
      <c r="F288" s="93">
        <f t="shared" si="50"/>
        <v>180.73335715581391</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2461</v>
      </c>
      <c r="B289" s="86" t="s">
        <v>2462</v>
      </c>
      <c r="C289" s="92" t="s">
        <v>2463</v>
      </c>
      <c r="D289" s="247">
        <v>3879</v>
      </c>
      <c r="E289" s="247">
        <v>217925.88</v>
      </c>
      <c r="F289" s="93">
        <f t="shared" si="50"/>
        <v>5618.0943542150044</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2461</v>
      </c>
      <c r="B290" s="86" t="s">
        <v>2464</v>
      </c>
      <c r="C290" s="92" t="s">
        <v>2465</v>
      </c>
      <c r="D290" s="247">
        <v>24966.71</v>
      </c>
      <c r="E290" s="247">
        <v>231568.72</v>
      </c>
      <c r="F290" s="93">
        <f t="shared" si="50"/>
        <v>927.50995225241934</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2466</v>
      </c>
      <c r="B291" s="86" t="s">
        <v>2467</v>
      </c>
      <c r="C291" s="92" t="s">
        <v>2468</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2466</v>
      </c>
      <c r="B292" s="86" t="s">
        <v>2469</v>
      </c>
      <c r="C292" s="92" t="s">
        <v>2470</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2471</v>
      </c>
      <c r="B293" s="86" t="s">
        <v>2472</v>
      </c>
      <c r="C293" s="92" t="s">
        <v>2473</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2471</v>
      </c>
      <c r="B294" s="86" t="s">
        <v>2474</v>
      </c>
      <c r="C294" s="92" t="s">
        <v>2475</v>
      </c>
      <c r="D294" s="247">
        <v>2041047.85</v>
      </c>
      <c r="E294" s="247">
        <v>4235580.6900000004</v>
      </c>
      <c r="F294" s="93">
        <f t="shared" si="50"/>
        <v>207.51991140237109</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2476</v>
      </c>
      <c r="B295" s="231" t="s">
        <v>2477</v>
      </c>
      <c r="C295" s="92" t="s">
        <v>2476</v>
      </c>
      <c r="D295" s="247">
        <v>929.06</v>
      </c>
      <c r="E295" s="247">
        <v>25.59</v>
      </c>
      <c r="F295" s="93">
        <f t="shared" si="50"/>
        <v>2.7543969173142746</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2478</v>
      </c>
      <c r="B296" s="231" t="s">
        <v>2479</v>
      </c>
      <c r="C296" s="92" t="s">
        <v>2478</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2480</v>
      </c>
      <c r="B297" s="231" t="s">
        <v>2481</v>
      </c>
      <c r="C297" s="92" t="s">
        <v>2480</v>
      </c>
      <c r="D297" s="247">
        <v>44031.03</v>
      </c>
      <c r="E297" s="247">
        <v>53539.63</v>
      </c>
      <c r="F297" s="93">
        <f t="shared" si="50"/>
        <v>121.59522500382116</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2482</v>
      </c>
      <c r="C298" s="92" t="s">
        <v>2483</v>
      </c>
      <c r="D298" s="247">
        <v>300</v>
      </c>
      <c r="E298" s="247">
        <v>2834</v>
      </c>
      <c r="F298" s="93">
        <f t="shared" si="50"/>
        <v>944.66666666666674</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2484</v>
      </c>
      <c r="C299" s="92" t="s">
        <v>2485</v>
      </c>
      <c r="D299" s="247">
        <v>34005.33</v>
      </c>
      <c r="E299" s="247">
        <v>16720.900000000001</v>
      </c>
      <c r="F299" s="93">
        <f t="shared" si="50"/>
        <v>49.171409305541218</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2486</v>
      </c>
      <c r="C300" s="92" t="s">
        <v>2487</v>
      </c>
      <c r="D300" s="247">
        <v>128760.77</v>
      </c>
      <c r="E300" s="247">
        <v>134035.25</v>
      </c>
      <c r="F300" s="93">
        <f t="shared" si="50"/>
        <v>104.09634083424632</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2488</v>
      </c>
      <c r="C301" s="92" t="s">
        <v>2489</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2490</v>
      </c>
      <c r="C302" s="92" t="s">
        <v>2491</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2492</v>
      </c>
      <c r="B303" s="231" t="s">
        <v>2493</v>
      </c>
      <c r="C303" s="92" t="s">
        <v>2492</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2494</v>
      </c>
      <c r="C304" s="92" t="s">
        <v>2495</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2496</v>
      </c>
      <c r="C305" s="92" t="s">
        <v>2497</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1937</v>
      </c>
      <c r="B306" s="231" t="s">
        <v>1938</v>
      </c>
      <c r="C306" s="92" t="s">
        <v>1937</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2498</v>
      </c>
      <c r="C307" s="92" t="s">
        <v>2499</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2500</v>
      </c>
      <c r="C308" s="92" t="s">
        <v>2501</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2502</v>
      </c>
      <c r="B309" s="231" t="s">
        <v>2503</v>
      </c>
      <c r="C309" s="92" t="s">
        <v>2502</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2504</v>
      </c>
      <c r="C310" s="92" t="s">
        <v>2505</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2506</v>
      </c>
      <c r="C311" s="92" t="s">
        <v>2507</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1939</v>
      </c>
      <c r="B312" s="231" t="s">
        <v>1940</v>
      </c>
      <c r="C312" s="92" t="s">
        <v>1939</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1941</v>
      </c>
      <c r="C313" s="92" t="s">
        <v>1942</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1943</v>
      </c>
      <c r="B314" s="231" t="s">
        <v>1944</v>
      </c>
      <c r="C314" s="92" t="s">
        <v>1943</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2508</v>
      </c>
      <c r="C315" s="92" t="s">
        <v>2509</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2510</v>
      </c>
      <c r="C316" s="92" t="s">
        <v>2511</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1948</v>
      </c>
      <c r="B317" s="231" t="s">
        <v>1949</v>
      </c>
      <c r="C317" s="92" t="s">
        <v>1948</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2512</v>
      </c>
      <c r="C318" s="92" t="s">
        <v>2513</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1950</v>
      </c>
      <c r="C319" s="92" t="s">
        <v>1951</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2514</v>
      </c>
      <c r="C320" s="92" t="s">
        <v>2515</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2516</v>
      </c>
      <c r="C321" s="92" t="s">
        <v>2517</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2518</v>
      </c>
      <c r="C322" s="102" t="s">
        <v>2519</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3:3" ht="15.75" customHeight="1">
      <c r="C521" s="218"/>
    </row>
    <row r="522" spans="3:3" ht="15.75" customHeight="1">
      <c r="C522" s="218"/>
    </row>
    <row r="523" spans="3:3" ht="15.75" customHeight="1">
      <c r="C523" s="218"/>
    </row>
    <row r="524" spans="3:3" ht="15.75" customHeight="1">
      <c r="C524" s="218"/>
    </row>
    <row r="525" spans="3:3" ht="15.75" customHeight="1">
      <c r="C525" s="218"/>
    </row>
    <row r="526" spans="3:3" ht="15.75" customHeight="1">
      <c r="C526" s="218"/>
    </row>
    <row r="527" spans="3:3" ht="15.75" customHeight="1">
      <c r="C527" s="218"/>
    </row>
    <row r="528" spans="3:3"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algorithmName="SHA-512" hashValue="H8sz/9w4+UP60YzhyP21Fu0y84j7hQY2qJ/j/8M7Y8MG6TvyvDje4Zq5uJrto8egF2pir/dMF7rXqff+XCt5lw==" saltValue="igMZJj6QlDC/G3xEI4YFU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priority="1" dxfId="8" operator="lessThan">
      <formula>0</formula>
    </cfRule>
  </conditionalFormatting>
  <pageMargins left="0.25" right="0.25" top="0.75" bottom="0.75" header="0.3" footer="0.3"/>
  <pageSetup orientation="portrait" paperSize="9" scale="80" r:id="rId1"/>
  <headerFooter>
    <oddFooter>&amp;RStranica: &amp;P od &amp;N</oddFooter>
  </headerFooter>
  <rowBreaks count="2" manualBreakCount="2">
    <brk id="173" max="16383" man="1"/>
    <brk id="26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workbookViewId="0" topLeftCell="A1">
      <selection pane="topLeft" activeCell="E8" sqref="E8"/>
    </sheetView>
  </sheetViews>
  <sheetFormatPr defaultColWidth="14.4242857142857" defaultRowHeight="15" customHeight="1"/>
  <cols>
    <col min="1" max="1" width="13.2857142857143" style="189" customWidth="1"/>
    <col min="2" max="2" width="60.7142857142857" style="213" customWidth="1"/>
    <col min="3" max="3" width="12.7142857142857" style="189" customWidth="1"/>
    <col min="4" max="5" width="14.7142857142857" style="70" customWidth="1"/>
    <col min="6" max="6" width="8.71428571428571" style="64" customWidth="1"/>
    <col min="7" max="25" width="8" style="64" customWidth="1"/>
    <col min="26" max="30" width="14.4285714285714" style="64" customWidth="1"/>
    <col min="31" max="16384" width="14.4285714285714" style="64"/>
  </cols>
  <sheetData>
    <row r="1" spans="1:6" ht="15" customHeight="1">
      <c r="A1" s="299" t="s">
        <v>34</v>
      </c>
      <c r="B1" s="307"/>
      <c r="C1" s="299" t="s">
        <v>21</v>
      </c>
      <c r="D1" s="308"/>
      <c r="E1" s="300" t="s">
        <v>35</v>
      </c>
      <c r="F1" s="309"/>
    </row>
    <row r="2" spans="1:25" ht="50.1" customHeight="1">
      <c r="A2" s="358" t="s">
        <v>2520</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c r="A3" s="276" t="s">
        <v>2521</v>
      </c>
      <c r="B3" s="277" t="s">
        <v>27</v>
      </c>
      <c r="C3" s="278" t="s">
        <v>28</v>
      </c>
      <c r="D3" s="277" t="s">
        <v>38</v>
      </c>
      <c r="E3" s="277" t="s">
        <v>39</v>
      </c>
      <c r="F3" s="279" t="s">
        <v>40</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41</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1959</v>
      </c>
      <c r="B5" s="190" t="s">
        <v>2522</v>
      </c>
      <c r="C5" s="182" t="s">
        <v>1959</v>
      </c>
      <c r="D5" s="79">
        <f t="shared" si="0" ref="D5:E5">D6+D10+D13+SUM(D17:D21)</f>
        <v>833193.22</v>
      </c>
      <c r="E5" s="79">
        <f t="shared" si="0"/>
        <v>3473049.86</v>
      </c>
      <c r="F5" s="80">
        <f t="shared" si="1" ref="F5:F141">IF(D5&gt;0,IF(E5/D5&gt;=100,"&gt;&gt;100",E5/D5*100),"-")</f>
        <v>416.836068349188</v>
      </c>
      <c r="G5" s="49"/>
      <c r="H5" s="49"/>
      <c r="I5" s="49"/>
      <c r="J5" s="49"/>
      <c r="K5" s="49"/>
      <c r="L5" s="49"/>
      <c r="M5" s="49"/>
      <c r="N5" s="49"/>
      <c r="O5" s="49"/>
      <c r="P5" s="49"/>
      <c r="Q5" s="49"/>
      <c r="R5" s="49"/>
      <c r="S5" s="49"/>
      <c r="T5" s="49"/>
      <c r="U5" s="49"/>
      <c r="V5" s="49"/>
      <c r="W5" s="49"/>
      <c r="X5" s="49"/>
      <c r="Y5" s="49"/>
    </row>
    <row r="6" spans="1:25" ht="24">
      <c r="A6" s="77" t="s">
        <v>1961</v>
      </c>
      <c r="B6" s="232" t="s">
        <v>2523</v>
      </c>
      <c r="C6" s="183" t="s">
        <v>1961</v>
      </c>
      <c r="D6" s="81">
        <f t="shared" si="2" ref="D6:E6">SUM(D7:D9)</f>
        <v>823176.69</v>
      </c>
      <c r="E6" s="81">
        <f t="shared" si="2"/>
        <v>3467354.51</v>
      </c>
      <c r="F6" s="63">
        <f t="shared" si="1"/>
        <v>421.21631383901308</v>
      </c>
      <c r="G6" s="49"/>
      <c r="H6" s="49"/>
      <c r="I6" s="49"/>
      <c r="J6" s="49"/>
      <c r="K6" s="49"/>
      <c r="L6" s="49"/>
      <c r="M6" s="49"/>
      <c r="N6" s="49"/>
      <c r="O6" s="49"/>
      <c r="P6" s="49"/>
      <c r="Q6" s="49"/>
      <c r="R6" s="49"/>
      <c r="S6" s="49"/>
      <c r="T6" s="49"/>
      <c r="U6" s="49"/>
      <c r="V6" s="49"/>
      <c r="W6" s="49"/>
      <c r="X6" s="49"/>
      <c r="Y6" s="49"/>
    </row>
    <row r="7" spans="1:25" ht="12.75" customHeight="1">
      <c r="A7" s="77" t="s">
        <v>2524</v>
      </c>
      <c r="B7" s="85" t="s">
        <v>2525</v>
      </c>
      <c r="C7" s="183" t="s">
        <v>2524</v>
      </c>
      <c r="D7" s="249">
        <v>823176.69</v>
      </c>
      <c r="E7" s="249">
        <v>3467354.51</v>
      </c>
      <c r="F7" s="63">
        <f t="shared" si="1"/>
        <v>421.21631383901308</v>
      </c>
      <c r="G7" s="49"/>
      <c r="H7" s="49"/>
      <c r="I7" s="49"/>
      <c r="J7" s="49"/>
      <c r="K7" s="49"/>
      <c r="L7" s="49"/>
      <c r="M7" s="49"/>
      <c r="N7" s="49"/>
      <c r="O7" s="49"/>
      <c r="P7" s="49"/>
      <c r="Q7" s="49"/>
      <c r="R7" s="49"/>
      <c r="S7" s="49"/>
      <c r="T7" s="49"/>
      <c r="U7" s="49"/>
      <c r="V7" s="49"/>
      <c r="W7" s="49"/>
      <c r="X7" s="49"/>
      <c r="Y7" s="49"/>
    </row>
    <row r="8" spans="1:25" ht="12.75" customHeight="1">
      <c r="A8" s="77" t="s">
        <v>2526</v>
      </c>
      <c r="B8" s="85" t="s">
        <v>2527</v>
      </c>
      <c r="C8" s="183" t="s">
        <v>2526</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2528</v>
      </c>
      <c r="B9" s="85" t="s">
        <v>2529</v>
      </c>
      <c r="C9" s="183" t="s">
        <v>2528</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1963</v>
      </c>
      <c r="B10" s="85" t="s">
        <v>2530</v>
      </c>
      <c r="C10" s="183" t="s">
        <v>1963</v>
      </c>
      <c r="D10" s="81">
        <f t="shared" si="3" ref="D10:E10">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2531</v>
      </c>
      <c r="B11" s="85" t="s">
        <v>2532</v>
      </c>
      <c r="C11" s="183" t="s">
        <v>2531</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2533</v>
      </c>
      <c r="B12" s="85" t="s">
        <v>2534</v>
      </c>
      <c r="C12" s="183" t="s">
        <v>2533</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2535</v>
      </c>
      <c r="B13" s="85" t="s">
        <v>2536</v>
      </c>
      <c r="C13" s="183" t="s">
        <v>2535</v>
      </c>
      <c r="D13" s="81">
        <f t="shared" si="4" ref="D13:E13">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c r="A14" s="77" t="s">
        <v>2537</v>
      </c>
      <c r="B14" s="85" t="s">
        <v>2538</v>
      </c>
      <c r="C14" s="183" t="s">
        <v>2537</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c r="A15" s="77" t="s">
        <v>2539</v>
      </c>
      <c r="B15" s="85" t="s">
        <v>2540</v>
      </c>
      <c r="C15" s="183" t="s">
        <v>2539</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2541</v>
      </c>
      <c r="B16" s="85" t="s">
        <v>2542</v>
      </c>
      <c r="C16" s="183" t="s">
        <v>2541</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2543</v>
      </c>
      <c r="B17" s="85" t="s">
        <v>2544</v>
      </c>
      <c r="C17" s="183" t="s">
        <v>2543</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2545</v>
      </c>
      <c r="B18" s="85" t="s">
        <v>2546</v>
      </c>
      <c r="C18" s="183" t="s">
        <v>2545</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2547</v>
      </c>
      <c r="B19" s="85" t="s">
        <v>2548</v>
      </c>
      <c r="C19" s="183" t="s">
        <v>2547</v>
      </c>
      <c r="D19" s="249">
        <v>10016.530000000001</v>
      </c>
      <c r="E19" s="249">
        <v>5695.35</v>
      </c>
      <c r="F19" s="63">
        <f t="shared" si="1"/>
        <v>56.859511227940217</v>
      </c>
      <c r="G19" s="49"/>
      <c r="H19" s="49"/>
      <c r="I19" s="49"/>
      <c r="J19" s="49"/>
      <c r="K19" s="49"/>
      <c r="L19" s="49"/>
      <c r="M19" s="49"/>
      <c r="N19" s="49"/>
      <c r="O19" s="49"/>
      <c r="P19" s="49"/>
      <c r="Q19" s="49"/>
      <c r="R19" s="49"/>
      <c r="S19" s="49"/>
      <c r="T19" s="49"/>
      <c r="U19" s="49"/>
      <c r="V19" s="49"/>
      <c r="W19" s="49"/>
      <c r="X19" s="49"/>
      <c r="Y19" s="49"/>
    </row>
    <row r="20" spans="1:25" ht="12.75" customHeight="1">
      <c r="A20" s="77" t="s">
        <v>2549</v>
      </c>
      <c r="B20" s="85" t="s">
        <v>2550</v>
      </c>
      <c r="C20" s="183" t="s">
        <v>2549</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2551</v>
      </c>
      <c r="B21" s="85" t="s">
        <v>2552</v>
      </c>
      <c r="C21" s="183" t="s">
        <v>2551</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1967</v>
      </c>
      <c r="B22" s="85" t="s">
        <v>2553</v>
      </c>
      <c r="C22" s="183" t="s">
        <v>1967</v>
      </c>
      <c r="D22" s="81">
        <f t="shared" si="5" ref="D22:E22">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c r="A23" s="77" t="s">
        <v>2554</v>
      </c>
      <c r="B23" s="85" t="s">
        <v>2555</v>
      </c>
      <c r="C23" s="183" t="s">
        <v>2554</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2556</v>
      </c>
      <c r="B24" s="85" t="s">
        <v>2557</v>
      </c>
      <c r="C24" s="183" t="s">
        <v>2556</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c r="A25" s="77" t="s">
        <v>2558</v>
      </c>
      <c r="B25" s="85" t="s">
        <v>2559</v>
      </c>
      <c r="C25" s="183" t="s">
        <v>2558</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2560</v>
      </c>
      <c r="B26" s="85" t="s">
        <v>2561</v>
      </c>
      <c r="C26" s="183" t="s">
        <v>2560</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2562</v>
      </c>
      <c r="B27" s="85" t="s">
        <v>2563</v>
      </c>
      <c r="C27" s="183" t="s">
        <v>2562</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2022</v>
      </c>
      <c r="B28" s="85" t="s">
        <v>2564</v>
      </c>
      <c r="C28" s="183" t="s">
        <v>2022</v>
      </c>
      <c r="D28" s="81">
        <f t="shared" si="6" ref="D28:E28">SUM(D29:D34)</f>
        <v>115167</v>
      </c>
      <c r="E28" s="81">
        <f t="shared" si="6"/>
        <v>137454.02000000002</v>
      </c>
      <c r="F28" s="63">
        <f t="shared" si="1"/>
        <v>119.35191504510843</v>
      </c>
      <c r="G28" s="49"/>
      <c r="H28" s="49"/>
      <c r="I28" s="49"/>
      <c r="J28" s="49"/>
      <c r="K28" s="49"/>
      <c r="L28" s="49"/>
      <c r="M28" s="49"/>
      <c r="N28" s="49"/>
      <c r="O28" s="49"/>
      <c r="P28" s="49"/>
      <c r="Q28" s="49"/>
      <c r="R28" s="49"/>
      <c r="S28" s="49"/>
      <c r="T28" s="49"/>
      <c r="U28" s="49"/>
      <c r="V28" s="49"/>
      <c r="W28" s="49"/>
      <c r="X28" s="49"/>
      <c r="Y28" s="49"/>
    </row>
    <row r="29" spans="1:25" ht="12.75" customHeight="1">
      <c r="A29" s="77" t="s">
        <v>2565</v>
      </c>
      <c r="B29" s="85" t="s">
        <v>2566</v>
      </c>
      <c r="C29" s="183" t="s">
        <v>2565</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2567</v>
      </c>
      <c r="B30" s="85" t="s">
        <v>2568</v>
      </c>
      <c r="C30" s="183" t="s">
        <v>2567</v>
      </c>
      <c r="D30" s="249">
        <v>110159.72</v>
      </c>
      <c r="E30" s="249">
        <v>131178.04</v>
      </c>
      <c r="F30" s="63">
        <f t="shared" si="1"/>
        <v>119.07985968010813</v>
      </c>
      <c r="G30" s="49"/>
      <c r="H30" s="49"/>
      <c r="I30" s="49"/>
      <c r="J30" s="49"/>
      <c r="K30" s="49"/>
      <c r="L30" s="49"/>
      <c r="M30" s="49"/>
      <c r="N30" s="49"/>
      <c r="O30" s="49"/>
      <c r="P30" s="49"/>
      <c r="Q30" s="49"/>
      <c r="R30" s="49"/>
      <c r="S30" s="49"/>
      <c r="T30" s="49"/>
      <c r="U30" s="49"/>
      <c r="V30" s="49"/>
      <c r="W30" s="49"/>
      <c r="X30" s="49"/>
      <c r="Y30" s="49"/>
    </row>
    <row r="31" spans="1:25" ht="12.75" customHeight="1">
      <c r="A31" s="77" t="s">
        <v>2569</v>
      </c>
      <c r="B31" s="85" t="s">
        <v>2570</v>
      </c>
      <c r="C31" s="183" t="s">
        <v>2569</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2571</v>
      </c>
      <c r="B32" s="85" t="s">
        <v>2572</v>
      </c>
      <c r="C32" s="183" t="s">
        <v>2571</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2573</v>
      </c>
      <c r="B33" s="85" t="s">
        <v>2574</v>
      </c>
      <c r="C33" s="183" t="s">
        <v>2573</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2575</v>
      </c>
      <c r="B34" s="85" t="s">
        <v>2576</v>
      </c>
      <c r="C34" s="183" t="s">
        <v>2575</v>
      </c>
      <c r="D34" s="249">
        <v>5007.28</v>
      </c>
      <c r="E34" s="249">
        <v>6275.98</v>
      </c>
      <c r="F34" s="63">
        <f t="shared" si="1"/>
        <v>125.33710916904985</v>
      </c>
      <c r="G34" s="49"/>
      <c r="H34" s="49"/>
      <c r="I34" s="49"/>
      <c r="J34" s="49"/>
      <c r="K34" s="49"/>
      <c r="L34" s="49"/>
      <c r="M34" s="49"/>
      <c r="N34" s="49"/>
      <c r="O34" s="49"/>
      <c r="P34" s="49"/>
      <c r="Q34" s="49"/>
      <c r="R34" s="49"/>
      <c r="S34" s="49"/>
      <c r="T34" s="49"/>
      <c r="U34" s="49"/>
      <c r="V34" s="49"/>
      <c r="W34" s="49"/>
      <c r="X34" s="49"/>
      <c r="Y34" s="49"/>
    </row>
    <row r="35" spans="1:25" ht="12.75" customHeight="1">
      <c r="A35" s="77" t="s">
        <v>2024</v>
      </c>
      <c r="B35" s="85" t="s">
        <v>2577</v>
      </c>
      <c r="C35" s="183" t="s">
        <v>2024</v>
      </c>
      <c r="D35" s="81">
        <f t="shared" si="7" ref="D35:E35">D36+D39+D43+D50+D54+D60+D61+D66+D74</f>
        <v>7432.49</v>
      </c>
      <c r="E35" s="81">
        <f t="shared" si="7"/>
        <v>4860</v>
      </c>
      <c r="F35" s="63">
        <f t="shared" si="1"/>
        <v>65.38858444478231</v>
      </c>
      <c r="G35" s="49"/>
      <c r="H35" s="49"/>
      <c r="I35" s="49"/>
      <c r="J35" s="49"/>
      <c r="K35" s="49"/>
      <c r="L35" s="49"/>
      <c r="M35" s="49"/>
      <c r="N35" s="49"/>
      <c r="O35" s="49"/>
      <c r="P35" s="49"/>
      <c r="Q35" s="49"/>
      <c r="R35" s="49"/>
      <c r="S35" s="49"/>
      <c r="T35" s="49"/>
      <c r="U35" s="49"/>
      <c r="V35" s="49"/>
      <c r="W35" s="49"/>
      <c r="X35" s="49"/>
      <c r="Y35" s="49"/>
    </row>
    <row r="36" spans="1:25" ht="12.75" customHeight="1">
      <c r="A36" s="77" t="s">
        <v>2026</v>
      </c>
      <c r="B36" s="85" t="s">
        <v>2578</v>
      </c>
      <c r="C36" s="183" t="s">
        <v>2026</v>
      </c>
      <c r="D36" s="81">
        <f t="shared" si="8" ref="D36:E36">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2579</v>
      </c>
      <c r="B37" s="85" t="s">
        <v>2580</v>
      </c>
      <c r="C37" s="183" t="s">
        <v>2579</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2581</v>
      </c>
      <c r="B38" s="85" t="s">
        <v>2582</v>
      </c>
      <c r="C38" s="183" t="s">
        <v>2581</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2028</v>
      </c>
      <c r="B39" s="85" t="s">
        <v>2583</v>
      </c>
      <c r="C39" s="183" t="s">
        <v>2028</v>
      </c>
      <c r="D39" s="81">
        <f t="shared" si="9" ref="D39:E39">SUM(D40:D42)</f>
        <v>0</v>
      </c>
      <c r="E39" s="81">
        <f t="shared" si="9"/>
        <v>1500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c r="A40" s="77" t="s">
        <v>2584</v>
      </c>
      <c r="B40" s="85" t="s">
        <v>2585</v>
      </c>
      <c r="C40" s="183" t="s">
        <v>2584</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c r="A41" s="77" t="s">
        <v>2586</v>
      </c>
      <c r="B41" s="85" t="s">
        <v>2587</v>
      </c>
      <c r="C41" s="183" t="s">
        <v>2586</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2588</v>
      </c>
      <c r="B42" s="85" t="s">
        <v>2589</v>
      </c>
      <c r="C42" s="183" t="s">
        <v>2588</v>
      </c>
      <c r="D42" s="249"/>
      <c r="E42" s="249">
        <v>1500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2590</v>
      </c>
      <c r="B43" s="85" t="s">
        <v>2591</v>
      </c>
      <c r="C43" s="183" t="s">
        <v>2590</v>
      </c>
      <c r="D43" s="81">
        <f t="shared" si="10" ref="D43:E43">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2592</v>
      </c>
      <c r="B44" s="85" t="s">
        <v>2593</v>
      </c>
      <c r="C44" s="183" t="s">
        <v>2592</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2594</v>
      </c>
      <c r="B45" s="85" t="s">
        <v>2595</v>
      </c>
      <c r="C45" s="183" t="s">
        <v>2594</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2596</v>
      </c>
      <c r="B46" s="85" t="s">
        <v>2597</v>
      </c>
      <c r="C46" s="183" t="s">
        <v>2596</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2598</v>
      </c>
      <c r="B47" s="85" t="s">
        <v>2599</v>
      </c>
      <c r="C47" s="183" t="s">
        <v>2598</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2600</v>
      </c>
      <c r="B48" s="85" t="s">
        <v>2601</v>
      </c>
      <c r="C48" s="183" t="s">
        <v>2600</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2602</v>
      </c>
      <c r="B49" s="85" t="s">
        <v>2603</v>
      </c>
      <c r="C49" s="183" t="s">
        <v>2602</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2604</v>
      </c>
      <c r="B50" s="85" t="s">
        <v>2605</v>
      </c>
      <c r="C50" s="183" t="s">
        <v>2604</v>
      </c>
      <c r="D50" s="81">
        <f t="shared" si="11" ref="D50:E50">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2606</v>
      </c>
      <c r="B51" s="85" t="s">
        <v>2607</v>
      </c>
      <c r="C51" s="183" t="s">
        <v>2606</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2608</v>
      </c>
      <c r="B52" s="85" t="s">
        <v>2609</v>
      </c>
      <c r="C52" s="183" t="s">
        <v>2608</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2610</v>
      </c>
      <c r="B53" s="85" t="s">
        <v>2611</v>
      </c>
      <c r="C53" s="183" t="s">
        <v>2610</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2612</v>
      </c>
      <c r="B54" s="85" t="s">
        <v>2613</v>
      </c>
      <c r="C54" s="183" t="s">
        <v>2612</v>
      </c>
      <c r="D54" s="81">
        <f t="shared" si="12" ref="D54:E54">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2614</v>
      </c>
      <c r="B55" s="85" t="s">
        <v>2615</v>
      </c>
      <c r="C55" s="183" t="s">
        <v>2614</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2616</v>
      </c>
      <c r="B56" s="85" t="s">
        <v>2617</v>
      </c>
      <c r="C56" s="183" t="s">
        <v>2616</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2618</v>
      </c>
      <c r="B57" s="85" t="s">
        <v>2619</v>
      </c>
      <c r="C57" s="183" t="s">
        <v>2618</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2620</v>
      </c>
      <c r="B58" s="85" t="s">
        <v>2621</v>
      </c>
      <c r="C58" s="183" t="s">
        <v>2620</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2622</v>
      </c>
      <c r="B59" s="85" t="s">
        <v>2623</v>
      </c>
      <c r="C59" s="183" t="s">
        <v>2622</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2624</v>
      </c>
      <c r="B60" s="85" t="s">
        <v>2625</v>
      </c>
      <c r="C60" s="183" t="s">
        <v>2624</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2626</v>
      </c>
      <c r="B61" s="85" t="s">
        <v>2627</v>
      </c>
      <c r="C61" s="183" t="s">
        <v>2626</v>
      </c>
      <c r="D61" s="81">
        <f t="shared" si="13" ref="D61:E61">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c r="A62" s="77" t="s">
        <v>2628</v>
      </c>
      <c r="B62" s="85" t="s">
        <v>2629</v>
      </c>
      <c r="C62" s="183" t="s">
        <v>2628</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2630</v>
      </c>
      <c r="B63" s="85" t="s">
        <v>2631</v>
      </c>
      <c r="C63" s="183" t="s">
        <v>2630</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2632</v>
      </c>
      <c r="B64" s="85" t="s">
        <v>2633</v>
      </c>
      <c r="C64" s="183" t="s">
        <v>2632</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c r="A65" s="77" t="s">
        <v>2634</v>
      </c>
      <c r="B65" s="85" t="s">
        <v>2635</v>
      </c>
      <c r="C65" s="183" t="s">
        <v>2634</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2636</v>
      </c>
      <c r="B66" s="85" t="s">
        <v>2637</v>
      </c>
      <c r="C66" s="183" t="s">
        <v>2636</v>
      </c>
      <c r="D66" s="81">
        <f t="shared" si="14" ref="D66:E66">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2638</v>
      </c>
      <c r="B67" s="85" t="s">
        <v>2639</v>
      </c>
      <c r="C67" s="183" t="s">
        <v>2638</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2640</v>
      </c>
      <c r="B68" s="85" t="s">
        <v>2641</v>
      </c>
      <c r="C68" s="183" t="s">
        <v>2640</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2642</v>
      </c>
      <c r="B69" s="85" t="s">
        <v>2643</v>
      </c>
      <c r="C69" s="183" t="s">
        <v>2642</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2644</v>
      </c>
      <c r="B70" s="85" t="s">
        <v>2645</v>
      </c>
      <c r="C70" s="183" t="s">
        <v>2644</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2646</v>
      </c>
      <c r="B71" s="85" t="s">
        <v>2647</v>
      </c>
      <c r="C71" s="183" t="s">
        <v>2646</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2648</v>
      </c>
      <c r="B72" s="85" t="s">
        <v>2649</v>
      </c>
      <c r="C72" s="183" t="s">
        <v>2648</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2650</v>
      </c>
      <c r="B73" s="85" t="s">
        <v>2651</v>
      </c>
      <c r="C73" s="183" t="s">
        <v>2650</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2030</v>
      </c>
      <c r="B74" s="85" t="s">
        <v>2652</v>
      </c>
      <c r="C74" s="183" t="s">
        <v>2030</v>
      </c>
      <c r="D74" s="249">
        <v>7432.49</v>
      </c>
      <c r="E74" s="249">
        <v>3360</v>
      </c>
      <c r="F74" s="63">
        <f t="shared" si="1"/>
        <v>45.206922579108756</v>
      </c>
      <c r="G74" s="49"/>
      <c r="H74" s="49"/>
      <c r="I74" s="49"/>
      <c r="J74" s="49"/>
      <c r="K74" s="49"/>
      <c r="L74" s="49"/>
      <c r="M74" s="49"/>
      <c r="N74" s="49"/>
      <c r="O74" s="49"/>
      <c r="P74" s="49"/>
      <c r="Q74" s="49"/>
      <c r="R74" s="49"/>
      <c r="S74" s="49"/>
      <c r="T74" s="49"/>
      <c r="U74" s="49"/>
      <c r="V74" s="49"/>
      <c r="W74" s="49"/>
      <c r="X74" s="49"/>
      <c r="Y74" s="49"/>
    </row>
    <row r="75" spans="1:25" ht="12.75" customHeight="1">
      <c r="A75" s="77" t="s">
        <v>2032</v>
      </c>
      <c r="B75" s="85" t="s">
        <v>2653</v>
      </c>
      <c r="C75" s="183" t="s">
        <v>2032</v>
      </c>
      <c r="D75" s="81">
        <f t="shared" si="15" ref="D75:E75">SUM(D76:D81)</f>
        <v>15335.61</v>
      </c>
      <c r="E75" s="81">
        <f t="shared" si="15"/>
        <v>293077.33999999997</v>
      </c>
      <c r="F75" s="63">
        <f t="shared" si="1"/>
        <v>1911.0902011723038</v>
      </c>
      <c r="G75" s="49"/>
      <c r="H75" s="49"/>
      <c r="I75" s="49"/>
      <c r="J75" s="49"/>
      <c r="K75" s="49"/>
      <c r="L75" s="49"/>
      <c r="M75" s="49"/>
      <c r="N75" s="49"/>
      <c r="O75" s="49"/>
      <c r="P75" s="49"/>
      <c r="Q75" s="49"/>
      <c r="R75" s="49"/>
      <c r="S75" s="49"/>
      <c r="T75" s="49"/>
      <c r="U75" s="49"/>
      <c r="V75" s="49"/>
      <c r="W75" s="49"/>
      <c r="X75" s="49"/>
      <c r="Y75" s="49"/>
    </row>
    <row r="76" spans="1:25" ht="12.75" customHeight="1">
      <c r="A76" s="77" t="s">
        <v>2034</v>
      </c>
      <c r="B76" s="85" t="s">
        <v>2654</v>
      </c>
      <c r="C76" s="183" t="s">
        <v>2034</v>
      </c>
      <c r="D76" s="249"/>
      <c r="E76" s="249">
        <v>285198.24</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c r="A77" s="77" t="s">
        <v>2036</v>
      </c>
      <c r="B77" s="85" t="s">
        <v>2655</v>
      </c>
      <c r="C77" s="183" t="s">
        <v>2036</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2038</v>
      </c>
      <c r="B78" s="85" t="s">
        <v>2656</v>
      </c>
      <c r="C78" s="183" t="s">
        <v>2038</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2040</v>
      </c>
      <c r="B79" s="85" t="s">
        <v>2657</v>
      </c>
      <c r="C79" s="183" t="s">
        <v>2040</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2042</v>
      </c>
      <c r="B80" s="85" t="s">
        <v>2658</v>
      </c>
      <c r="C80" s="183" t="s">
        <v>2042</v>
      </c>
      <c r="D80" s="249">
        <v>15335.61</v>
      </c>
      <c r="E80" s="249">
        <v>5200</v>
      </c>
      <c r="F80" s="63">
        <f t="shared" si="1"/>
        <v>33.908008876073396</v>
      </c>
      <c r="G80" s="49"/>
      <c r="H80" s="49"/>
      <c r="I80" s="49"/>
      <c r="J80" s="49"/>
      <c r="K80" s="49"/>
      <c r="L80" s="49"/>
      <c r="M80" s="49"/>
      <c r="N80" s="49"/>
      <c r="O80" s="49"/>
      <c r="P80" s="49"/>
      <c r="Q80" s="49"/>
      <c r="R80" s="49"/>
      <c r="S80" s="49"/>
      <c r="T80" s="49"/>
      <c r="U80" s="49"/>
      <c r="V80" s="49"/>
      <c r="W80" s="49"/>
      <c r="X80" s="49"/>
      <c r="Y80" s="49"/>
    </row>
    <row r="81" spans="1:25" ht="12.75" customHeight="1">
      <c r="A81" s="77" t="s">
        <v>2044</v>
      </c>
      <c r="B81" s="85" t="s">
        <v>2659</v>
      </c>
      <c r="C81" s="183" t="s">
        <v>2044</v>
      </c>
      <c r="D81" s="249"/>
      <c r="E81" s="249">
        <v>2679.10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c r="A82" s="77" t="s">
        <v>2046</v>
      </c>
      <c r="B82" s="85" t="s">
        <v>2660</v>
      </c>
      <c r="C82" s="183" t="s">
        <v>2046</v>
      </c>
      <c r="D82" s="81">
        <f t="shared" si="16" ref="D82:E82">SUM(D83:D88)</f>
        <v>1694604.29</v>
      </c>
      <c r="E82" s="81">
        <f t="shared" si="16"/>
        <v>1358370.8699999999</v>
      </c>
      <c r="F82" s="63">
        <f t="shared" si="1"/>
        <v>80.158587937954522</v>
      </c>
      <c r="G82" s="49"/>
      <c r="H82" s="49"/>
      <c r="I82" s="49"/>
      <c r="J82" s="49"/>
      <c r="K82" s="49"/>
      <c r="L82" s="49"/>
      <c r="M82" s="49"/>
      <c r="N82" s="49"/>
      <c r="O82" s="49"/>
      <c r="P82" s="49"/>
      <c r="Q82" s="49"/>
      <c r="R82" s="49"/>
      <c r="S82" s="49"/>
      <c r="T82" s="49"/>
      <c r="U82" s="49"/>
      <c r="V82" s="49"/>
      <c r="W82" s="49"/>
      <c r="X82" s="49"/>
      <c r="Y82" s="49"/>
    </row>
    <row r="83" spans="1:25" ht="12.75" customHeight="1">
      <c r="A83" s="77" t="s">
        <v>2048</v>
      </c>
      <c r="B83" s="85" t="s">
        <v>2661</v>
      </c>
      <c r="C83" s="183" t="s">
        <v>2048</v>
      </c>
      <c r="D83" s="249">
        <v>74389.81</v>
      </c>
      <c r="E83" s="249">
        <v>75289.91</v>
      </c>
      <c r="F83" s="63">
        <f t="shared" si="1"/>
        <v>101.20997754934447</v>
      </c>
      <c r="G83" s="49"/>
      <c r="H83" s="49"/>
      <c r="I83" s="49"/>
      <c r="J83" s="49"/>
      <c r="K83" s="49"/>
      <c r="L83" s="49"/>
      <c r="M83" s="49"/>
      <c r="N83" s="49"/>
      <c r="O83" s="49"/>
      <c r="P83" s="49"/>
      <c r="Q83" s="49"/>
      <c r="R83" s="49"/>
      <c r="S83" s="49"/>
      <c r="T83" s="49"/>
      <c r="U83" s="49"/>
      <c r="V83" s="49"/>
      <c r="W83" s="49"/>
      <c r="X83" s="49"/>
      <c r="Y83" s="49"/>
    </row>
    <row r="84" spans="1:25" ht="12.75" customHeight="1">
      <c r="A84" s="77" t="s">
        <v>2050</v>
      </c>
      <c r="B84" s="85" t="s">
        <v>2662</v>
      </c>
      <c r="C84" s="183" t="s">
        <v>2050</v>
      </c>
      <c r="D84" s="249">
        <v>7300</v>
      </c>
      <c r="E84" s="249">
        <v>16135.40</v>
      </c>
      <c r="F84" s="63">
        <f t="shared" si="1"/>
        <v>221.03287671232877</v>
      </c>
      <c r="G84" s="49"/>
      <c r="H84" s="49"/>
      <c r="I84" s="49"/>
      <c r="J84" s="49"/>
      <c r="K84" s="49"/>
      <c r="L84" s="49"/>
      <c r="M84" s="49"/>
      <c r="N84" s="49"/>
      <c r="O84" s="49"/>
      <c r="P84" s="49"/>
      <c r="Q84" s="49"/>
      <c r="R84" s="49"/>
      <c r="S84" s="49"/>
      <c r="T84" s="49"/>
      <c r="U84" s="49"/>
      <c r="V84" s="49"/>
      <c r="W84" s="49"/>
      <c r="X84" s="49"/>
      <c r="Y84" s="49"/>
    </row>
    <row r="85" spans="1:25" ht="12.75" customHeight="1">
      <c r="A85" s="77" t="s">
        <v>2052</v>
      </c>
      <c r="B85" s="85" t="s">
        <v>2663</v>
      </c>
      <c r="C85" s="183" t="s">
        <v>2052</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2054</v>
      </c>
      <c r="B86" s="85" t="s">
        <v>2664</v>
      </c>
      <c r="C86" s="183" t="s">
        <v>2054</v>
      </c>
      <c r="D86" s="249">
        <v>87050.74</v>
      </c>
      <c r="E86" s="249">
        <v>59232.37</v>
      </c>
      <c r="F86" s="63">
        <f t="shared" si="1"/>
        <v>68.043499687653437</v>
      </c>
      <c r="G86" s="49"/>
      <c r="H86" s="49"/>
      <c r="I86" s="49"/>
      <c r="J86" s="49"/>
      <c r="K86" s="49"/>
      <c r="L86" s="49"/>
      <c r="M86" s="49"/>
      <c r="N86" s="49"/>
      <c r="O86" s="49"/>
      <c r="P86" s="49"/>
      <c r="Q86" s="49"/>
      <c r="R86" s="49"/>
      <c r="S86" s="49"/>
      <c r="T86" s="49"/>
      <c r="U86" s="49"/>
      <c r="V86" s="49"/>
      <c r="W86" s="49"/>
      <c r="X86" s="49"/>
      <c r="Y86" s="49"/>
    </row>
    <row r="87" spans="1:25" ht="12.75" customHeight="1">
      <c r="A87" s="77" t="s">
        <v>2665</v>
      </c>
      <c r="B87" s="85" t="s">
        <v>2666</v>
      </c>
      <c r="C87" s="183" t="s">
        <v>2665</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c r="A88" s="77" t="s">
        <v>2667</v>
      </c>
      <c r="B88" s="85" t="s">
        <v>2668</v>
      </c>
      <c r="C88" s="183" t="s">
        <v>2667</v>
      </c>
      <c r="D88" s="249">
        <v>1525863.74</v>
      </c>
      <c r="E88" s="249">
        <v>1207713.19</v>
      </c>
      <c r="F88" s="63">
        <f t="shared" si="1"/>
        <v>79.149478314492214</v>
      </c>
      <c r="G88" s="49"/>
      <c r="H88" s="49"/>
      <c r="I88" s="49"/>
      <c r="J88" s="49"/>
      <c r="K88" s="49"/>
      <c r="L88" s="49"/>
      <c r="M88" s="49"/>
      <c r="N88" s="49"/>
      <c r="O88" s="49"/>
      <c r="P88" s="49"/>
      <c r="Q88" s="49"/>
      <c r="R88" s="49"/>
      <c r="S88" s="49"/>
      <c r="T88" s="49"/>
      <c r="U88" s="49"/>
      <c r="V88" s="49"/>
      <c r="W88" s="49"/>
      <c r="X88" s="49"/>
      <c r="Y88" s="49"/>
    </row>
    <row r="89" spans="1:25" ht="12.75" customHeight="1">
      <c r="A89" s="77" t="s">
        <v>2669</v>
      </c>
      <c r="B89" s="85" t="s">
        <v>2670</v>
      </c>
      <c r="C89" s="183" t="s">
        <v>2669</v>
      </c>
      <c r="D89" s="81">
        <f t="shared" si="17" ref="D89:E89">D90+D94+D99+D104+D105+D106</f>
        <v>127867.98</v>
      </c>
      <c r="E89" s="81">
        <f t="shared" si="17"/>
        <v>83924.38</v>
      </c>
      <c r="F89" s="63">
        <f t="shared" si="1"/>
        <v>65.633616797575129</v>
      </c>
      <c r="G89" s="49"/>
      <c r="H89" s="49"/>
      <c r="I89" s="49"/>
      <c r="J89" s="49"/>
      <c r="K89" s="49"/>
      <c r="L89" s="49"/>
      <c r="M89" s="49"/>
      <c r="N89" s="49"/>
      <c r="O89" s="49"/>
      <c r="P89" s="49"/>
      <c r="Q89" s="49"/>
      <c r="R89" s="49"/>
      <c r="S89" s="49"/>
      <c r="T89" s="49"/>
      <c r="U89" s="49"/>
      <c r="V89" s="49"/>
      <c r="W89" s="49"/>
      <c r="X89" s="49"/>
      <c r="Y89" s="49"/>
    </row>
    <row r="90" spans="1:25" ht="12.75" customHeight="1">
      <c r="A90" s="77" t="s">
        <v>2671</v>
      </c>
      <c r="B90" s="85" t="s">
        <v>2672</v>
      </c>
      <c r="C90" s="183" t="s">
        <v>2671</v>
      </c>
      <c r="D90" s="81">
        <f t="shared" si="18" ref="D90:E90">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2673</v>
      </c>
      <c r="B91" s="85" t="s">
        <v>1590</v>
      </c>
      <c r="C91" s="183" t="s">
        <v>2673</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2674</v>
      </c>
      <c r="B92" s="85" t="s">
        <v>2675</v>
      </c>
      <c r="C92" s="183" t="s">
        <v>2674</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2676</v>
      </c>
      <c r="B93" s="85" t="s">
        <v>2677</v>
      </c>
      <c r="C93" s="183" t="s">
        <v>2676</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2678</v>
      </c>
      <c r="B94" s="85" t="s">
        <v>2679</v>
      </c>
      <c r="C94" s="183" t="s">
        <v>2678</v>
      </c>
      <c r="D94" s="81">
        <f t="shared" si="19" ref="D94:E94">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2680</v>
      </c>
      <c r="B95" s="85" t="s">
        <v>2681</v>
      </c>
      <c r="C95" s="183" t="s">
        <v>2680</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2682</v>
      </c>
      <c r="B96" s="85" t="s">
        <v>2683</v>
      </c>
      <c r="C96" s="183" t="s">
        <v>2682</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2684</v>
      </c>
      <c r="B97" s="85" t="s">
        <v>2685</v>
      </c>
      <c r="C97" s="183" t="s">
        <v>2684</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2686</v>
      </c>
      <c r="B98" s="85" t="s">
        <v>2687</v>
      </c>
      <c r="C98" s="183" t="s">
        <v>2686</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2688</v>
      </c>
      <c r="B99" s="85" t="s">
        <v>2689</v>
      </c>
      <c r="C99" s="183" t="s">
        <v>2688</v>
      </c>
      <c r="D99" s="81">
        <f t="shared" si="20" ref="D99:E99">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2690</v>
      </c>
      <c r="B100" s="85" t="s">
        <v>2691</v>
      </c>
      <c r="C100" s="183" t="s">
        <v>2690</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2692</v>
      </c>
      <c r="B101" s="85" t="s">
        <v>2693</v>
      </c>
      <c r="C101" s="183" t="s">
        <v>2692</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2694</v>
      </c>
      <c r="B102" s="85" t="s">
        <v>2695</v>
      </c>
      <c r="C102" s="183" t="s">
        <v>2694</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2696</v>
      </c>
      <c r="B103" s="85" t="s">
        <v>2697</v>
      </c>
      <c r="C103" s="183" t="s">
        <v>2696</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2698</v>
      </c>
      <c r="B104" s="85" t="s">
        <v>2699</v>
      </c>
      <c r="C104" s="183" t="s">
        <v>2698</v>
      </c>
      <c r="D104" s="249">
        <v>11310</v>
      </c>
      <c r="E104" s="249">
        <v>17424</v>
      </c>
      <c r="F104" s="63">
        <f t="shared" si="1"/>
        <v>154.05835543766577</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2700</v>
      </c>
      <c r="B105" s="85" t="s">
        <v>2701</v>
      </c>
      <c r="C105" s="183" t="s">
        <v>2700</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2702</v>
      </c>
      <c r="B106" s="85" t="s">
        <v>2703</v>
      </c>
      <c r="C106" s="183" t="s">
        <v>2702</v>
      </c>
      <c r="D106" s="249">
        <v>116557.98</v>
      </c>
      <c r="E106" s="249">
        <v>66500.38</v>
      </c>
      <c r="F106" s="63">
        <f t="shared" si="1"/>
        <v>57.053476733210381</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2704</v>
      </c>
      <c r="B107" s="85" t="s">
        <v>2705</v>
      </c>
      <c r="C107" s="183" t="s">
        <v>2704</v>
      </c>
      <c r="D107" s="81">
        <f t="shared" si="21" ref="D107:E107">SUM(D108:D113)</f>
        <v>541789.41</v>
      </c>
      <c r="E107" s="81">
        <f t="shared" si="21"/>
        <v>652006.59000000008</v>
      </c>
      <c r="F107" s="63">
        <f t="shared" si="1"/>
        <v>120.34317725036377</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2706</v>
      </c>
      <c r="B108" s="85" t="s">
        <v>2707</v>
      </c>
      <c r="C108" s="183" t="s">
        <v>2706</v>
      </c>
      <c r="D108" s="249">
        <v>179926</v>
      </c>
      <c r="E108" s="249">
        <v>278571.45</v>
      </c>
      <c r="F108" s="63">
        <f t="shared" si="1"/>
        <v>154.82556717761747</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2708</v>
      </c>
      <c r="B109" s="85" t="s">
        <v>2709</v>
      </c>
      <c r="C109" s="183" t="s">
        <v>2708</v>
      </c>
      <c r="D109" s="249">
        <v>150773.65</v>
      </c>
      <c r="E109" s="249">
        <v>86438.76</v>
      </c>
      <c r="F109" s="63">
        <f t="shared" si="1"/>
        <v>57.33015019534249</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2710</v>
      </c>
      <c r="B110" s="85" t="s">
        <v>2711</v>
      </c>
      <c r="C110" s="183" t="s">
        <v>2710</v>
      </c>
      <c r="D110" s="249">
        <v>21236</v>
      </c>
      <c r="E110" s="249">
        <v>25000</v>
      </c>
      <c r="F110" s="63">
        <f t="shared" si="1"/>
        <v>117.72461857223581</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2712</v>
      </c>
      <c r="B111" s="85" t="s">
        <v>2713</v>
      </c>
      <c r="C111" s="183" t="s">
        <v>2712</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2714</v>
      </c>
      <c r="B112" s="85" t="s">
        <v>2715</v>
      </c>
      <c r="C112" s="183" t="s">
        <v>2714</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2716</v>
      </c>
      <c r="B113" s="85" t="s">
        <v>2717</v>
      </c>
      <c r="C113" s="183" t="s">
        <v>2716</v>
      </c>
      <c r="D113" s="249">
        <v>189853.76</v>
      </c>
      <c r="E113" s="249">
        <v>261996.38</v>
      </c>
      <c r="F113" s="63">
        <f t="shared" si="1"/>
        <v>137.99904726669621</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2718</v>
      </c>
      <c r="B114" s="85" t="s">
        <v>2719</v>
      </c>
      <c r="C114" s="183" t="s">
        <v>2718</v>
      </c>
      <c r="D114" s="81">
        <f t="shared" si="22" ref="D114:E114">D115+D118+D121+D122+SUM(D125:D128)</f>
        <v>235698.92</v>
      </c>
      <c r="E114" s="81">
        <f t="shared" si="22"/>
        <v>1230532.8099999998</v>
      </c>
      <c r="F114" s="63">
        <f t="shared" si="1"/>
        <v>522.07825559828609</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2720</v>
      </c>
      <c r="B115" s="85" t="s">
        <v>2721</v>
      </c>
      <c r="C115" s="183" t="s">
        <v>2720</v>
      </c>
      <c r="D115" s="81">
        <f t="shared" si="23" ref="D115:E115">SUM(D116:D117)</f>
        <v>186164.25</v>
      </c>
      <c r="E115" s="81">
        <f t="shared" si="23"/>
        <v>1164938.8399999999</v>
      </c>
      <c r="F115" s="63">
        <f t="shared" si="1"/>
        <v>625.7586190689135</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2722</v>
      </c>
      <c r="B116" s="85" t="s">
        <v>2723</v>
      </c>
      <c r="C116" s="183" t="s">
        <v>2722</v>
      </c>
      <c r="D116" s="249">
        <v>182182.55</v>
      </c>
      <c r="E116" s="249">
        <v>1160957.1399999999</v>
      </c>
      <c r="F116" s="63">
        <f t="shared" si="1"/>
        <v>637.24936334462325</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2724</v>
      </c>
      <c r="B117" s="85" t="s">
        <v>2725</v>
      </c>
      <c r="C117" s="183" t="s">
        <v>2724</v>
      </c>
      <c r="D117" s="249">
        <v>3981.70</v>
      </c>
      <c r="E117" s="249">
        <v>3981.70</v>
      </c>
      <c r="F117" s="63">
        <f t="shared" si="1"/>
        <v>100</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2726</v>
      </c>
      <c r="B118" s="85" t="s">
        <v>2727</v>
      </c>
      <c r="C118" s="183" t="s">
        <v>2726</v>
      </c>
      <c r="D118" s="81">
        <f t="shared" si="24" ref="D118:E118">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2728</v>
      </c>
      <c r="B119" s="85" t="s">
        <v>2729</v>
      </c>
      <c r="C119" s="183" t="s">
        <v>2728</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2730</v>
      </c>
      <c r="B120" s="85" t="s">
        <v>2731</v>
      </c>
      <c r="C120" s="183" t="s">
        <v>2730</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2732</v>
      </c>
      <c r="B121" s="85" t="s">
        <v>2733</v>
      </c>
      <c r="C121" s="183" t="s">
        <v>2732</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2734</v>
      </c>
      <c r="B122" s="85" t="s">
        <v>2735</v>
      </c>
      <c r="C122" s="183" t="s">
        <v>2734</v>
      </c>
      <c r="D122" s="81">
        <f t="shared" si="25" ref="D122:E122">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2736</v>
      </c>
      <c r="B123" s="85" t="s">
        <v>2737</v>
      </c>
      <c r="C123" s="183" t="s">
        <v>2736</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2738</v>
      </c>
      <c r="B124" s="85" t="s">
        <v>2739</v>
      </c>
      <c r="C124" s="183" t="s">
        <v>2738</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2740</v>
      </c>
      <c r="B125" s="85" t="s">
        <v>2741</v>
      </c>
      <c r="C125" s="183" t="s">
        <v>2740</v>
      </c>
      <c r="D125" s="249">
        <v>35702.800000000003</v>
      </c>
      <c r="E125" s="249">
        <v>63766.97</v>
      </c>
      <c r="F125" s="63">
        <f t="shared" si="1"/>
        <v>178.60495535364171</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2742</v>
      </c>
      <c r="B126" s="85" t="s">
        <v>2743</v>
      </c>
      <c r="C126" s="183" t="s">
        <v>2742</v>
      </c>
      <c r="D126" s="249">
        <v>1327</v>
      </c>
      <c r="E126" s="249">
        <v>1327</v>
      </c>
      <c r="F126" s="63">
        <f t="shared" si="1"/>
        <v>100</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2744</v>
      </c>
      <c r="B127" s="85" t="s">
        <v>2745</v>
      </c>
      <c r="C127" s="183" t="s">
        <v>2744</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2746</v>
      </c>
      <c r="B128" s="85" t="s">
        <v>2747</v>
      </c>
      <c r="C128" s="183" t="s">
        <v>2746</v>
      </c>
      <c r="D128" s="249">
        <v>12504.87</v>
      </c>
      <c r="E128" s="249">
        <v>500</v>
      </c>
      <c r="F128" s="63">
        <f t="shared" si="1"/>
        <v>3.9984422069161853</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2748</v>
      </c>
      <c r="B129" s="85" t="s">
        <v>2749</v>
      </c>
      <c r="C129" s="183" t="s">
        <v>2748</v>
      </c>
      <c r="D129" s="81">
        <f t="shared" si="26" ref="D129:E129">D130+D133+SUM(D134:D140)</f>
        <v>140715.94</v>
      </c>
      <c r="E129" s="81">
        <f t="shared" si="26"/>
        <v>154550.42000000001</v>
      </c>
      <c r="F129" s="63">
        <f t="shared" si="1"/>
        <v>109.83149456984049</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2750</v>
      </c>
      <c r="B130" s="85" t="s">
        <v>2751</v>
      </c>
      <c r="C130" s="183" t="s">
        <v>2750</v>
      </c>
      <c r="D130" s="81">
        <f t="shared" si="27" ref="D130:E130">SUM(D131:D132)</f>
        <v>30330.68</v>
      </c>
      <c r="E130" s="81">
        <f t="shared" si="27"/>
        <v>30599.57</v>
      </c>
      <c r="F130" s="63">
        <f t="shared" si="1"/>
        <v>100.88652809630381</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2752</v>
      </c>
      <c r="B131" s="85" t="s">
        <v>2753</v>
      </c>
      <c r="C131" s="183" t="s">
        <v>2752</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2754</v>
      </c>
      <c r="B132" s="85" t="s">
        <v>2755</v>
      </c>
      <c r="C132" s="183" t="s">
        <v>2754</v>
      </c>
      <c r="D132" s="249">
        <v>30330.68</v>
      </c>
      <c r="E132" s="249">
        <v>30599.57</v>
      </c>
      <c r="F132" s="63">
        <f t="shared" si="1"/>
        <v>100.88652809630381</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2756</v>
      </c>
      <c r="B133" s="85" t="s">
        <v>2757</v>
      </c>
      <c r="C133" s="183" t="s">
        <v>2756</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2758</v>
      </c>
      <c r="B134" s="85" t="s">
        <v>2759</v>
      </c>
      <c r="C134" s="183" t="s">
        <v>2758</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2760</v>
      </c>
      <c r="B135" s="85" t="s">
        <v>2761</v>
      </c>
      <c r="C135" s="183" t="s">
        <v>2760</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2762</v>
      </c>
      <c r="B136" s="85" t="s">
        <v>2763</v>
      </c>
      <c r="C136" s="183" t="s">
        <v>2762</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2764</v>
      </c>
      <c r="B137" s="85" t="s">
        <v>1617</v>
      </c>
      <c r="C137" s="183" t="s">
        <v>2764</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2765</v>
      </c>
      <c r="B138" s="232" t="s">
        <v>2766</v>
      </c>
      <c r="C138" s="183" t="s">
        <v>2765</v>
      </c>
      <c r="D138" s="249">
        <v>110385.26</v>
      </c>
      <c r="E138" s="249">
        <v>123950.85</v>
      </c>
      <c r="F138" s="63">
        <f t="shared" si="1"/>
        <v>112.2893129028278</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2767</v>
      </c>
      <c r="B139" s="85" t="s">
        <v>2768</v>
      </c>
      <c r="C139" s="183" t="s">
        <v>2767</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2769</v>
      </c>
      <c r="B140" s="85" t="s">
        <v>2770</v>
      </c>
      <c r="C140" s="183" t="s">
        <v>2769</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2771</v>
      </c>
      <c r="C141" s="184" t="s">
        <v>2772</v>
      </c>
      <c r="D141" s="106">
        <f t="shared" si="28" ref="D141:E141">D5+D22+D28+D35+D75+D82+D89+D107+D114+D129</f>
        <v>3711804.86</v>
      </c>
      <c r="E141" s="106">
        <f t="shared" si="28"/>
        <v>7387826.2899999991</v>
      </c>
      <c r="F141" s="82">
        <f t="shared" si="1"/>
        <v>199.03595605508204</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3:3" ht="15.75" customHeight="1">
      <c r="C342" s="212"/>
    </row>
    <row r="343" spans="3:3" ht="15.75" customHeight="1">
      <c r="C343" s="212"/>
    </row>
    <row r="344" spans="3:3" ht="15.75" customHeight="1">
      <c r="C344" s="212"/>
    </row>
    <row r="345" spans="3:3" ht="15.75" customHeight="1">
      <c r="C345" s="212"/>
    </row>
    <row r="346" spans="3:3" ht="15.75" customHeight="1">
      <c r="C346" s="212"/>
    </row>
    <row r="347" spans="3:3" ht="15.75" customHeight="1">
      <c r="C347" s="212"/>
    </row>
    <row r="348" spans="3:3" ht="15.75" customHeight="1">
      <c r="C348" s="212"/>
    </row>
    <row r="349" spans="3:3" ht="15.75" customHeight="1">
      <c r="C349" s="212"/>
    </row>
    <row r="350" spans="3:3" ht="15.75" customHeight="1">
      <c r="C350" s="212"/>
    </row>
    <row r="351" spans="3:3" ht="15.75" customHeight="1">
      <c r="C351" s="212"/>
    </row>
    <row r="352" spans="3:3"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algorithmName="SHA-512" hashValue="jNcguDNkhznfthonK3rSgMy1U+Iro5fUkFmRbpEmn14Z4WWxPLiB2DGodMFadVPf5Gp/DjG3gb02PyTJclSNcA==" saltValue="rPcVjg2TjadyZRM+E9rdw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priority="1" dxfId="8" operator="lessThan">
      <formula>-0.001</formula>
    </cfRule>
  </conditionalFormatting>
  <pageMargins left="0.25" right="0.25" top="0.75" bottom="0.75" header="0.3" footer="0.3"/>
  <pageSetup orientation="portrait" paperSize="9" scale="80"/>
  <headerFooter>
    <oddFooter>&amp;RStranica: &amp;P od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993"/>
  <sheetViews>
    <sheetView showGridLines="0" workbookViewId="0" topLeftCell="A1">
      <selection pane="topLeft" activeCell="E26" sqref="E26"/>
    </sheetView>
  </sheetViews>
  <sheetFormatPr defaultColWidth="14.4242857142857" defaultRowHeight="15" customHeight="1"/>
  <cols>
    <col min="1" max="1" width="13.2857142857143" style="195" customWidth="1"/>
    <col min="2" max="2" width="60.7142857142857" style="199" customWidth="1"/>
    <col min="3" max="3" width="12.7142857142857" style="195" customWidth="1"/>
    <col min="4" max="5" width="14.7142857142857" customWidth="1"/>
    <col min="6" max="22" width="8" customWidth="1"/>
  </cols>
  <sheetData>
    <row r="1" spans="1:6" s="64" customFormat="1" ht="15" customHeight="1">
      <c r="A1" s="299" t="s">
        <v>34</v>
      </c>
      <c r="B1" s="307"/>
      <c r="C1" s="299" t="s">
        <v>21</v>
      </c>
      <c r="D1" s="308"/>
      <c r="E1" s="300" t="s">
        <v>35</v>
      </c>
      <c r="F1" s="309"/>
    </row>
    <row r="2" spans="1:22" ht="50.1" customHeight="1">
      <c r="A2" s="362" t="s">
        <v>2773</v>
      </c>
      <c r="B2" s="363"/>
      <c r="C2" s="363"/>
      <c r="D2" s="363"/>
      <c r="E2" s="363"/>
      <c r="F2" s="38"/>
      <c r="G2" s="38"/>
      <c r="H2" s="38"/>
      <c r="I2" s="38"/>
      <c r="J2" s="38"/>
      <c r="K2" s="38"/>
      <c r="L2" s="38"/>
      <c r="M2" s="38"/>
      <c r="N2" s="38"/>
      <c r="O2" s="38"/>
      <c r="P2" s="38"/>
      <c r="Q2" s="38"/>
      <c r="R2" s="38"/>
      <c r="S2" s="38"/>
      <c r="T2" s="38"/>
      <c r="U2" s="38"/>
      <c r="V2" s="38"/>
    </row>
    <row r="3" spans="1:22" s="29" customFormat="1" ht="48" customHeight="1">
      <c r="A3" s="276" t="s">
        <v>1931</v>
      </c>
      <c r="B3" s="277" t="s">
        <v>27</v>
      </c>
      <c r="C3" s="278" t="s">
        <v>28</v>
      </c>
      <c r="D3" s="277" t="s">
        <v>2774</v>
      </c>
      <c r="E3" s="279" t="s">
        <v>2775</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41</v>
      </c>
      <c r="D4" s="282">
        <v>4</v>
      </c>
      <c r="E4" s="283">
        <v>5</v>
      </c>
      <c r="F4" s="223"/>
      <c r="G4" s="223"/>
      <c r="H4" s="223"/>
      <c r="I4" s="223"/>
      <c r="J4" s="223"/>
      <c r="K4" s="223"/>
      <c r="L4" s="223"/>
      <c r="M4" s="223"/>
      <c r="N4" s="223"/>
      <c r="O4" s="223"/>
      <c r="P4" s="223"/>
      <c r="Q4" s="223"/>
      <c r="R4" s="223"/>
      <c r="S4" s="223"/>
      <c r="T4" s="223"/>
      <c r="U4" s="223"/>
      <c r="V4" s="223"/>
      <c r="W4" s="223"/>
      <c r="X4" s="223"/>
      <c r="Y4" s="223"/>
    </row>
    <row r="5" spans="1:22" ht="13.5" customHeight="1">
      <c r="A5" s="208" t="s">
        <v>2776</v>
      </c>
      <c r="B5" s="109" t="s">
        <v>2777</v>
      </c>
      <c r="C5" s="110" t="s">
        <v>2776</v>
      </c>
      <c r="D5" s="79">
        <f t="shared" si="0" ref="D5:E5">D6+D22</f>
        <v>0</v>
      </c>
      <c r="E5" s="107">
        <f t="shared" si="0"/>
        <v>46101.79</v>
      </c>
      <c r="F5" s="37"/>
      <c r="G5" s="37"/>
      <c r="H5" s="37"/>
      <c r="I5" s="37"/>
      <c r="J5" s="37"/>
      <c r="K5" s="37"/>
      <c r="L5" s="37"/>
      <c r="M5" s="37"/>
      <c r="N5" s="37"/>
      <c r="O5" s="37"/>
      <c r="P5" s="37"/>
      <c r="Q5" s="37"/>
      <c r="R5" s="37"/>
      <c r="S5" s="37"/>
      <c r="T5" s="37"/>
      <c r="U5" s="37"/>
      <c r="V5" s="37"/>
    </row>
    <row r="6" spans="1:22" ht="13.5" customHeight="1">
      <c r="A6" s="209" t="s">
        <v>2778</v>
      </c>
      <c r="B6" s="111" t="s">
        <v>2779</v>
      </c>
      <c r="C6" s="92" t="s">
        <v>2778</v>
      </c>
      <c r="D6" s="81">
        <f t="shared" si="1" ref="D6:E6">D7+D14</f>
        <v>0</v>
      </c>
      <c r="E6" s="108">
        <f t="shared" si="1"/>
        <v>0</v>
      </c>
      <c r="F6" s="37"/>
      <c r="G6" s="37"/>
      <c r="H6" s="37"/>
      <c r="I6" s="37"/>
      <c r="J6" s="37"/>
      <c r="K6" s="37"/>
      <c r="L6" s="37"/>
      <c r="M6" s="37"/>
      <c r="N6" s="37"/>
      <c r="O6" s="37"/>
      <c r="P6" s="37"/>
      <c r="Q6" s="37"/>
      <c r="R6" s="37"/>
      <c r="S6" s="37"/>
      <c r="T6" s="37"/>
      <c r="U6" s="37"/>
      <c r="V6" s="37"/>
    </row>
    <row r="7" spans="1:22" ht="24">
      <c r="A7" s="209" t="s">
        <v>594</v>
      </c>
      <c r="B7" s="111" t="s">
        <v>2780</v>
      </c>
      <c r="C7" s="92" t="s">
        <v>2781</v>
      </c>
      <c r="D7" s="81">
        <f t="shared" si="2" ref="D7:E7">SUM(D8:D13)</f>
        <v>0</v>
      </c>
      <c r="E7" s="108">
        <f t="shared" si="2"/>
        <v>0</v>
      </c>
      <c r="F7" s="37"/>
      <c r="G7" s="37"/>
      <c r="H7" s="37"/>
      <c r="I7" s="37"/>
      <c r="J7" s="37"/>
      <c r="K7" s="37"/>
      <c r="L7" s="37"/>
      <c r="M7" s="37"/>
      <c r="N7" s="37"/>
      <c r="O7" s="37"/>
      <c r="P7" s="37"/>
      <c r="Q7" s="37"/>
      <c r="R7" s="37"/>
      <c r="S7" s="37"/>
      <c r="T7" s="37"/>
      <c r="U7" s="37"/>
      <c r="V7" s="37"/>
    </row>
    <row r="8" spans="1:22" ht="13.5" customHeight="1">
      <c r="A8" s="209" t="s">
        <v>594</v>
      </c>
      <c r="B8" s="111" t="s">
        <v>2782</v>
      </c>
      <c r="C8" s="92" t="s">
        <v>2783</v>
      </c>
      <c r="D8" s="249"/>
      <c r="E8" s="250"/>
      <c r="F8" s="37"/>
      <c r="G8" s="37"/>
      <c r="H8" s="37"/>
      <c r="I8" s="37"/>
      <c r="J8" s="37"/>
      <c r="K8" s="37"/>
      <c r="L8" s="37"/>
      <c r="M8" s="37"/>
      <c r="N8" s="37"/>
      <c r="O8" s="37"/>
      <c r="P8" s="37"/>
      <c r="Q8" s="37"/>
      <c r="R8" s="37"/>
      <c r="S8" s="37"/>
      <c r="T8" s="37"/>
      <c r="U8" s="37"/>
      <c r="V8" s="37"/>
    </row>
    <row r="9" spans="1:22" ht="13.5" customHeight="1">
      <c r="A9" s="209" t="s">
        <v>594</v>
      </c>
      <c r="B9" s="111" t="s">
        <v>2784</v>
      </c>
      <c r="C9" s="92" t="s">
        <v>2785</v>
      </c>
      <c r="D9" s="249"/>
      <c r="E9" s="250"/>
      <c r="F9" s="37"/>
      <c r="G9" s="37"/>
      <c r="H9" s="37"/>
      <c r="I9" s="37"/>
      <c r="J9" s="37"/>
      <c r="K9" s="37"/>
      <c r="L9" s="37"/>
      <c r="M9" s="37"/>
      <c r="N9" s="37"/>
      <c r="O9" s="37"/>
      <c r="P9" s="37"/>
      <c r="Q9" s="37"/>
      <c r="R9" s="37"/>
      <c r="S9" s="37"/>
      <c r="T9" s="37"/>
      <c r="U9" s="37"/>
      <c r="V9" s="37"/>
    </row>
    <row r="10" spans="1:22" ht="13.5" customHeight="1">
      <c r="A10" s="209" t="s">
        <v>594</v>
      </c>
      <c r="B10" s="111" t="s">
        <v>2023</v>
      </c>
      <c r="C10" s="92" t="s">
        <v>2786</v>
      </c>
      <c r="D10" s="249"/>
      <c r="E10" s="250"/>
      <c r="F10" s="37"/>
      <c r="G10" s="37"/>
      <c r="H10" s="37"/>
      <c r="I10" s="37"/>
      <c r="J10" s="37"/>
      <c r="K10" s="37"/>
      <c r="L10" s="37"/>
      <c r="M10" s="37"/>
      <c r="N10" s="37"/>
      <c r="O10" s="37"/>
      <c r="P10" s="37"/>
      <c r="Q10" s="37"/>
      <c r="R10" s="37"/>
      <c r="S10" s="37"/>
      <c r="T10" s="37"/>
      <c r="U10" s="37"/>
      <c r="V10" s="37"/>
    </row>
    <row r="11" spans="1:22" ht="13.5" customHeight="1">
      <c r="A11" s="209" t="s">
        <v>594</v>
      </c>
      <c r="B11" s="111" t="s">
        <v>377</v>
      </c>
      <c r="C11" s="92" t="s">
        <v>2787</v>
      </c>
      <c r="D11" s="249"/>
      <c r="E11" s="250"/>
      <c r="F11" s="37"/>
      <c r="G11" s="37"/>
      <c r="H11" s="37"/>
      <c r="I11" s="37"/>
      <c r="J11" s="37"/>
      <c r="K11" s="37"/>
      <c r="L11" s="37"/>
      <c r="M11" s="37"/>
      <c r="N11" s="37"/>
      <c r="O11" s="37"/>
      <c r="P11" s="37"/>
      <c r="Q11" s="37"/>
      <c r="R11" s="37"/>
      <c r="S11" s="37"/>
      <c r="T11" s="37"/>
      <c r="U11" s="37"/>
      <c r="V11" s="37"/>
    </row>
    <row r="12" spans="1:22" ht="13.5" customHeight="1">
      <c r="A12" s="209" t="s">
        <v>594</v>
      </c>
      <c r="B12" s="111" t="s">
        <v>2788</v>
      </c>
      <c r="C12" s="92" t="s">
        <v>2789</v>
      </c>
      <c r="D12" s="249"/>
      <c r="E12" s="250"/>
      <c r="F12" s="37"/>
      <c r="G12" s="37"/>
      <c r="H12" s="37"/>
      <c r="I12" s="37"/>
      <c r="J12" s="37"/>
      <c r="K12" s="37"/>
      <c r="L12" s="37"/>
      <c r="M12" s="37"/>
      <c r="N12" s="37"/>
      <c r="O12" s="37"/>
      <c r="P12" s="37"/>
      <c r="Q12" s="37"/>
      <c r="R12" s="37"/>
      <c r="S12" s="37"/>
      <c r="T12" s="37"/>
      <c r="U12" s="37"/>
      <c r="V12" s="37"/>
    </row>
    <row r="13" spans="1:22" ht="13.5" customHeight="1">
      <c r="A13" s="209" t="s">
        <v>594</v>
      </c>
      <c r="B13" s="111" t="s">
        <v>2790</v>
      </c>
      <c r="C13" s="92" t="s">
        <v>2791</v>
      </c>
      <c r="D13" s="249"/>
      <c r="E13" s="250"/>
      <c r="F13" s="37"/>
      <c r="G13" s="37"/>
      <c r="H13" s="37"/>
      <c r="I13" s="37"/>
      <c r="J13" s="37"/>
      <c r="K13" s="37"/>
      <c r="L13" s="37"/>
      <c r="M13" s="37"/>
      <c r="N13" s="37"/>
      <c r="O13" s="37"/>
      <c r="P13" s="37"/>
      <c r="Q13" s="37"/>
      <c r="R13" s="37"/>
      <c r="S13" s="37"/>
      <c r="T13" s="37"/>
      <c r="U13" s="37"/>
      <c r="V13" s="37"/>
    </row>
    <row r="14" spans="1:22" ht="24">
      <c r="A14" s="209" t="s">
        <v>594</v>
      </c>
      <c r="B14" s="111" t="s">
        <v>2792</v>
      </c>
      <c r="C14" s="92" t="s">
        <v>2793</v>
      </c>
      <c r="D14" s="81">
        <f>SUM(D15:D21)</f>
        <v>0</v>
      </c>
      <c r="E14" s="81">
        <f>SUM(E15:E21)</f>
        <v>0</v>
      </c>
      <c r="F14" s="37"/>
      <c r="G14" s="37"/>
      <c r="H14" s="37"/>
      <c r="I14" s="37"/>
      <c r="J14" s="37"/>
      <c r="K14" s="37"/>
      <c r="L14" s="37"/>
      <c r="M14" s="37"/>
      <c r="N14" s="37"/>
      <c r="O14" s="37"/>
      <c r="P14" s="37"/>
      <c r="Q14" s="37"/>
      <c r="R14" s="37"/>
      <c r="S14" s="37"/>
      <c r="T14" s="37"/>
      <c r="U14" s="37"/>
      <c r="V14" s="37"/>
    </row>
    <row r="15" spans="1:22" ht="13.5" customHeight="1">
      <c r="A15" s="209" t="s">
        <v>594</v>
      </c>
      <c r="B15" s="111" t="s">
        <v>2794</v>
      </c>
      <c r="C15" s="92" t="s">
        <v>2795</v>
      </c>
      <c r="D15" s="249"/>
      <c r="E15" s="250"/>
      <c r="F15" s="37"/>
      <c r="G15" s="37"/>
      <c r="H15" s="37"/>
      <c r="I15" s="37"/>
      <c r="J15" s="37"/>
      <c r="K15" s="37"/>
      <c r="L15" s="37"/>
      <c r="M15" s="37"/>
      <c r="N15" s="37"/>
      <c r="O15" s="37"/>
      <c r="P15" s="37"/>
      <c r="Q15" s="37"/>
      <c r="R15" s="37"/>
      <c r="S15" s="37"/>
      <c r="T15" s="37"/>
      <c r="U15" s="37"/>
      <c r="V15" s="37"/>
    </row>
    <row r="16" spans="1:22" ht="24">
      <c r="A16" s="209" t="s">
        <v>594</v>
      </c>
      <c r="B16" s="111" t="s">
        <v>2796</v>
      </c>
      <c r="C16" s="92" t="s">
        <v>2797</v>
      </c>
      <c r="D16" s="249"/>
      <c r="E16" s="250"/>
      <c r="F16" s="37"/>
      <c r="G16" s="37"/>
      <c r="H16" s="37"/>
      <c r="I16" s="37"/>
      <c r="J16" s="37"/>
      <c r="K16" s="37"/>
      <c r="L16" s="37"/>
      <c r="M16" s="37"/>
      <c r="N16" s="37"/>
      <c r="O16" s="37"/>
      <c r="P16" s="37"/>
      <c r="Q16" s="37"/>
      <c r="R16" s="37"/>
      <c r="S16" s="37"/>
      <c r="T16" s="37"/>
      <c r="U16" s="37"/>
      <c r="V16" s="37"/>
    </row>
    <row r="17" spans="1:22" ht="13.5" customHeight="1">
      <c r="A17" s="209" t="s">
        <v>594</v>
      </c>
      <c r="B17" s="111" t="s">
        <v>2798</v>
      </c>
      <c r="C17" s="92" t="s">
        <v>2799</v>
      </c>
      <c r="D17" s="249"/>
      <c r="E17" s="250"/>
      <c r="F17" s="37"/>
      <c r="G17" s="37"/>
      <c r="H17" s="37"/>
      <c r="I17" s="37"/>
      <c r="J17" s="37"/>
      <c r="K17" s="37"/>
      <c r="L17" s="37"/>
      <c r="M17" s="37"/>
      <c r="N17" s="37"/>
      <c r="O17" s="37"/>
      <c r="P17" s="37"/>
      <c r="Q17" s="37"/>
      <c r="R17" s="37"/>
      <c r="S17" s="37"/>
      <c r="T17" s="37"/>
      <c r="U17" s="37"/>
      <c r="V17" s="37"/>
    </row>
    <row r="18" spans="1:22" ht="13.5" customHeight="1">
      <c r="A18" s="209" t="s">
        <v>594</v>
      </c>
      <c r="B18" s="111" t="s">
        <v>2800</v>
      </c>
      <c r="C18" s="92" t="s">
        <v>2801</v>
      </c>
      <c r="D18" s="249"/>
      <c r="E18" s="250"/>
      <c r="F18" s="37"/>
      <c r="G18" s="37"/>
      <c r="H18" s="37"/>
      <c r="I18" s="37"/>
      <c r="J18" s="37"/>
      <c r="K18" s="37"/>
      <c r="L18" s="37"/>
      <c r="M18" s="37"/>
      <c r="N18" s="37"/>
      <c r="O18" s="37"/>
      <c r="P18" s="37"/>
      <c r="Q18" s="37"/>
      <c r="R18" s="37"/>
      <c r="S18" s="37"/>
      <c r="T18" s="37"/>
      <c r="U18" s="37"/>
      <c r="V18" s="37"/>
    </row>
    <row r="19" spans="1:22" ht="13.5" customHeight="1">
      <c r="A19" s="209" t="s">
        <v>594</v>
      </c>
      <c r="B19" s="111" t="s">
        <v>2802</v>
      </c>
      <c r="C19" s="92" t="s">
        <v>2803</v>
      </c>
      <c r="D19" s="249"/>
      <c r="E19" s="250"/>
      <c r="F19" s="37"/>
      <c r="G19" s="37"/>
      <c r="H19" s="37"/>
      <c r="I19" s="37"/>
      <c r="J19" s="37"/>
      <c r="K19" s="37"/>
      <c r="L19" s="37"/>
      <c r="M19" s="37"/>
      <c r="N19" s="37"/>
      <c r="O19" s="37"/>
      <c r="P19" s="37"/>
      <c r="Q19" s="37"/>
      <c r="R19" s="37"/>
      <c r="S19" s="37"/>
      <c r="T19" s="37"/>
      <c r="U19" s="37"/>
      <c r="V19" s="37"/>
    </row>
    <row r="20" spans="1:22" ht="13.5" customHeight="1">
      <c r="A20" s="209" t="s">
        <v>594</v>
      </c>
      <c r="B20" s="111" t="s">
        <v>2804</v>
      </c>
      <c r="C20" s="92" t="s">
        <v>2805</v>
      </c>
      <c r="D20" s="249"/>
      <c r="E20" s="250"/>
      <c r="F20" s="37"/>
      <c r="G20" s="37"/>
      <c r="H20" s="37"/>
      <c r="I20" s="37"/>
      <c r="J20" s="37"/>
      <c r="K20" s="37"/>
      <c r="L20" s="37"/>
      <c r="M20" s="37"/>
      <c r="N20" s="37"/>
      <c r="O20" s="37"/>
      <c r="P20" s="37"/>
      <c r="Q20" s="37"/>
      <c r="R20" s="37"/>
      <c r="S20" s="37"/>
      <c r="T20" s="37"/>
      <c r="U20" s="37"/>
      <c r="V20" s="37"/>
    </row>
    <row r="21" spans="1:22" ht="13.5" customHeight="1">
      <c r="A21" s="209" t="s">
        <v>594</v>
      </c>
      <c r="B21" s="111" t="s">
        <v>2806</v>
      </c>
      <c r="C21" s="92" t="s">
        <v>2807</v>
      </c>
      <c r="D21" s="249"/>
      <c r="E21" s="250"/>
      <c r="F21" s="37"/>
      <c r="G21" s="37"/>
      <c r="H21" s="37"/>
      <c r="I21" s="37"/>
      <c r="J21" s="37"/>
      <c r="K21" s="37"/>
      <c r="L21" s="37"/>
      <c r="M21" s="37"/>
      <c r="N21" s="37"/>
      <c r="O21" s="37"/>
      <c r="P21" s="37"/>
      <c r="Q21" s="37"/>
      <c r="R21" s="37"/>
      <c r="S21" s="37"/>
      <c r="T21" s="37"/>
      <c r="U21" s="37"/>
      <c r="V21" s="37"/>
    </row>
    <row r="22" spans="1:22" ht="13.5" customHeight="1">
      <c r="A22" s="209" t="s">
        <v>2808</v>
      </c>
      <c r="B22" s="111" t="s">
        <v>2809</v>
      </c>
      <c r="C22" s="92" t="s">
        <v>2808</v>
      </c>
      <c r="D22" s="81">
        <f t="shared" si="3" ref="D22:E22">D23+D30</f>
        <v>0</v>
      </c>
      <c r="E22" s="108">
        <f t="shared" si="3"/>
        <v>46101.79</v>
      </c>
      <c r="F22" s="37"/>
      <c r="G22" s="37"/>
      <c r="H22" s="37"/>
      <c r="I22" s="37"/>
      <c r="J22" s="37"/>
      <c r="K22" s="37"/>
      <c r="L22" s="37"/>
      <c r="M22" s="37"/>
      <c r="N22" s="37"/>
      <c r="O22" s="37"/>
      <c r="P22" s="37"/>
      <c r="Q22" s="37"/>
      <c r="R22" s="37"/>
      <c r="S22" s="37"/>
      <c r="T22" s="37"/>
      <c r="U22" s="37"/>
      <c r="V22" s="37"/>
    </row>
    <row r="23" spans="1:22" ht="13.5" customHeight="1">
      <c r="A23" s="209" t="s">
        <v>594</v>
      </c>
      <c r="B23" s="111" t="s">
        <v>2810</v>
      </c>
      <c r="C23" s="92" t="s">
        <v>2811</v>
      </c>
      <c r="D23" s="81">
        <f t="shared" si="4" ref="D23:E23">SUM(D24:D29)</f>
        <v>0</v>
      </c>
      <c r="E23" s="108">
        <f t="shared" si="4"/>
        <v>11612.50</v>
      </c>
      <c r="F23" s="37"/>
      <c r="G23" s="37"/>
      <c r="H23" s="37"/>
      <c r="I23" s="37"/>
      <c r="J23" s="37"/>
      <c r="K23" s="37"/>
      <c r="L23" s="37"/>
      <c r="M23" s="37"/>
      <c r="N23" s="37"/>
      <c r="O23" s="37"/>
      <c r="P23" s="37"/>
      <c r="Q23" s="37"/>
      <c r="R23" s="37"/>
      <c r="S23" s="37"/>
      <c r="T23" s="37"/>
      <c r="U23" s="37"/>
      <c r="V23" s="37"/>
    </row>
    <row r="24" spans="1:22" ht="13.5" customHeight="1">
      <c r="A24" s="209" t="s">
        <v>594</v>
      </c>
      <c r="B24" s="111" t="s">
        <v>2782</v>
      </c>
      <c r="C24" s="92" t="s">
        <v>2812</v>
      </c>
      <c r="D24" s="249"/>
      <c r="E24" s="250"/>
      <c r="F24" s="37"/>
      <c r="G24" s="37"/>
      <c r="H24" s="37"/>
      <c r="I24" s="37"/>
      <c r="J24" s="37"/>
      <c r="K24" s="37"/>
      <c r="L24" s="37"/>
      <c r="M24" s="37"/>
      <c r="N24" s="37"/>
      <c r="O24" s="37"/>
      <c r="P24" s="37"/>
      <c r="Q24" s="37"/>
      <c r="R24" s="37"/>
      <c r="S24" s="37"/>
      <c r="T24" s="37"/>
      <c r="U24" s="37"/>
      <c r="V24" s="37"/>
    </row>
    <row r="25" spans="1:22" ht="13.5" customHeight="1">
      <c r="A25" s="209" t="s">
        <v>594</v>
      </c>
      <c r="B25" s="111" t="s">
        <v>2784</v>
      </c>
      <c r="C25" s="92" t="s">
        <v>2813</v>
      </c>
      <c r="D25" s="249"/>
      <c r="E25" s="250">
        <v>11612.50</v>
      </c>
      <c r="F25" s="37"/>
      <c r="G25" s="37"/>
      <c r="H25" s="37"/>
      <c r="I25" s="37"/>
      <c r="J25" s="37"/>
      <c r="K25" s="37"/>
      <c r="L25" s="37"/>
      <c r="M25" s="37"/>
      <c r="N25" s="37"/>
      <c r="O25" s="37"/>
      <c r="P25" s="37"/>
      <c r="Q25" s="37"/>
      <c r="R25" s="37"/>
      <c r="S25" s="37"/>
      <c r="T25" s="37"/>
      <c r="U25" s="37"/>
      <c r="V25" s="37"/>
    </row>
    <row r="26" spans="1:22" ht="13.5" customHeight="1">
      <c r="A26" s="209" t="s">
        <v>594</v>
      </c>
      <c r="B26" s="111" t="s">
        <v>2023</v>
      </c>
      <c r="C26" s="92" t="s">
        <v>2814</v>
      </c>
      <c r="D26" s="249"/>
      <c r="E26" s="250"/>
      <c r="F26" s="37"/>
      <c r="G26" s="37"/>
      <c r="H26" s="37"/>
      <c r="I26" s="37"/>
      <c r="J26" s="37"/>
      <c r="K26" s="37"/>
      <c r="L26" s="37"/>
      <c r="M26" s="37"/>
      <c r="N26" s="37"/>
      <c r="O26" s="37"/>
      <c r="P26" s="37"/>
      <c r="Q26" s="37"/>
      <c r="R26" s="37"/>
      <c r="S26" s="37"/>
      <c r="T26" s="37"/>
      <c r="U26" s="37"/>
      <c r="V26" s="37"/>
    </row>
    <row r="27" spans="1:22" ht="13.5" customHeight="1">
      <c r="A27" s="209" t="s">
        <v>594</v>
      </c>
      <c r="B27" s="111" t="s">
        <v>377</v>
      </c>
      <c r="C27" s="92" t="s">
        <v>2815</v>
      </c>
      <c r="D27" s="249"/>
      <c r="E27" s="250"/>
      <c r="F27" s="37"/>
      <c r="G27" s="37"/>
      <c r="H27" s="37"/>
      <c r="I27" s="37"/>
      <c r="J27" s="37"/>
      <c r="K27" s="37"/>
      <c r="L27" s="37"/>
      <c r="M27" s="37"/>
      <c r="N27" s="37"/>
      <c r="O27" s="37"/>
      <c r="P27" s="37"/>
      <c r="Q27" s="37"/>
      <c r="R27" s="37"/>
      <c r="S27" s="37"/>
      <c r="T27" s="37"/>
      <c r="U27" s="37"/>
      <c r="V27" s="37"/>
    </row>
    <row r="28" spans="1:22" ht="13.5" customHeight="1">
      <c r="A28" s="209" t="s">
        <v>594</v>
      </c>
      <c r="B28" s="111" t="s">
        <v>2788</v>
      </c>
      <c r="C28" s="92" t="s">
        <v>2816</v>
      </c>
      <c r="D28" s="249"/>
      <c r="E28" s="250"/>
      <c r="F28" s="37"/>
      <c r="G28" s="37"/>
      <c r="H28" s="37"/>
      <c r="I28" s="37"/>
      <c r="J28" s="37"/>
      <c r="K28" s="37"/>
      <c r="L28" s="37"/>
      <c r="M28" s="37"/>
      <c r="N28" s="37"/>
      <c r="O28" s="37"/>
      <c r="P28" s="37"/>
      <c r="Q28" s="37"/>
      <c r="R28" s="37"/>
      <c r="S28" s="37"/>
      <c r="T28" s="37"/>
      <c r="U28" s="37"/>
      <c r="V28" s="37"/>
    </row>
    <row r="29" spans="1:22" ht="13.5" customHeight="1">
      <c r="A29" s="209" t="s">
        <v>594</v>
      </c>
      <c r="B29" s="111" t="s">
        <v>2790</v>
      </c>
      <c r="C29" s="92" t="s">
        <v>2817</v>
      </c>
      <c r="D29" s="249"/>
      <c r="E29" s="250"/>
      <c r="F29" s="37"/>
      <c r="G29" s="37"/>
      <c r="H29" s="37"/>
      <c r="I29" s="37"/>
      <c r="J29" s="37"/>
      <c r="K29" s="37"/>
      <c r="L29" s="37"/>
      <c r="M29" s="37"/>
      <c r="N29" s="37"/>
      <c r="O29" s="37"/>
      <c r="P29" s="37"/>
      <c r="Q29" s="37"/>
      <c r="R29" s="37"/>
      <c r="S29" s="37"/>
      <c r="T29" s="37"/>
      <c r="U29" s="37"/>
      <c r="V29" s="37"/>
    </row>
    <row r="30" spans="1:22" ht="13.5" customHeight="1">
      <c r="A30" s="209" t="s">
        <v>594</v>
      </c>
      <c r="B30" s="111" t="s">
        <v>2818</v>
      </c>
      <c r="C30" s="92" t="s">
        <v>2819</v>
      </c>
      <c r="D30" s="81">
        <f>SUM(D31:D37)</f>
        <v>0</v>
      </c>
      <c r="E30" s="108">
        <f>SUM(E31:E37)</f>
        <v>34489.29</v>
      </c>
      <c r="F30" s="37"/>
      <c r="G30" s="37"/>
      <c r="H30" s="37"/>
      <c r="I30" s="37"/>
      <c r="J30" s="37"/>
      <c r="K30" s="37"/>
      <c r="L30" s="37"/>
      <c r="M30" s="37"/>
      <c r="N30" s="37"/>
      <c r="O30" s="37"/>
      <c r="P30" s="37"/>
      <c r="Q30" s="37"/>
      <c r="R30" s="37"/>
      <c r="S30" s="37"/>
      <c r="T30" s="37"/>
      <c r="U30" s="37"/>
      <c r="V30" s="37"/>
    </row>
    <row r="31" spans="1:22" ht="13.5" customHeight="1">
      <c r="A31" s="209" t="s">
        <v>594</v>
      </c>
      <c r="B31" s="111" t="s">
        <v>2794</v>
      </c>
      <c r="C31" s="92" t="s">
        <v>2820</v>
      </c>
      <c r="D31" s="249"/>
      <c r="E31" s="250"/>
      <c r="F31" s="37"/>
      <c r="G31" s="37"/>
      <c r="H31" s="37"/>
      <c r="I31" s="37"/>
      <c r="J31" s="37"/>
      <c r="K31" s="37"/>
      <c r="L31" s="37"/>
      <c r="M31" s="37"/>
      <c r="N31" s="37"/>
      <c r="O31" s="37"/>
      <c r="P31" s="37"/>
      <c r="Q31" s="37"/>
      <c r="R31" s="37"/>
      <c r="S31" s="37"/>
      <c r="T31" s="37"/>
      <c r="U31" s="37"/>
      <c r="V31" s="37"/>
    </row>
    <row r="32" spans="1:22" ht="24">
      <c r="A32" s="209" t="s">
        <v>594</v>
      </c>
      <c r="B32" s="111" t="s">
        <v>2796</v>
      </c>
      <c r="C32" s="92" t="s">
        <v>2821</v>
      </c>
      <c r="D32" s="249"/>
      <c r="E32" s="250"/>
      <c r="F32" s="37"/>
      <c r="G32" s="37"/>
      <c r="H32" s="37"/>
      <c r="I32" s="37"/>
      <c r="J32" s="37"/>
      <c r="K32" s="37"/>
      <c r="L32" s="37"/>
      <c r="M32" s="37"/>
      <c r="N32" s="37"/>
      <c r="O32" s="37"/>
      <c r="P32" s="37"/>
      <c r="Q32" s="37"/>
      <c r="R32" s="37"/>
      <c r="S32" s="37"/>
      <c r="T32" s="37"/>
      <c r="U32" s="37"/>
      <c r="V32" s="37"/>
    </row>
    <row r="33" spans="1:22" ht="13.5" customHeight="1">
      <c r="A33" s="209" t="s">
        <v>594</v>
      </c>
      <c r="B33" s="111" t="s">
        <v>2798</v>
      </c>
      <c r="C33" s="92" t="s">
        <v>2822</v>
      </c>
      <c r="D33" s="249"/>
      <c r="E33" s="250"/>
      <c r="F33" s="37"/>
      <c r="G33" s="37"/>
      <c r="H33" s="37"/>
      <c r="I33" s="37"/>
      <c r="J33" s="37"/>
      <c r="K33" s="37"/>
      <c r="L33" s="37"/>
      <c r="M33" s="37"/>
      <c r="N33" s="37"/>
      <c r="O33" s="37"/>
      <c r="P33" s="37"/>
      <c r="Q33" s="37"/>
      <c r="R33" s="37"/>
      <c r="S33" s="37"/>
      <c r="T33" s="37"/>
      <c r="U33" s="37"/>
      <c r="V33" s="37"/>
    </row>
    <row r="34" spans="1:22" ht="13.5" customHeight="1">
      <c r="A34" s="209" t="s">
        <v>594</v>
      </c>
      <c r="B34" s="111" t="s">
        <v>2800</v>
      </c>
      <c r="C34" s="92" t="s">
        <v>2823</v>
      </c>
      <c r="D34" s="249"/>
      <c r="E34" s="250"/>
      <c r="F34" s="37"/>
      <c r="G34" s="37"/>
      <c r="H34" s="37"/>
      <c r="I34" s="37"/>
      <c r="J34" s="37"/>
      <c r="K34" s="37"/>
      <c r="L34" s="37"/>
      <c r="M34" s="37"/>
      <c r="N34" s="37"/>
      <c r="O34" s="37"/>
      <c r="P34" s="37"/>
      <c r="Q34" s="37"/>
      <c r="R34" s="37"/>
      <c r="S34" s="37"/>
      <c r="T34" s="37"/>
      <c r="U34" s="37"/>
      <c r="V34" s="37"/>
    </row>
    <row r="35" spans="1:22" ht="13.5" customHeight="1">
      <c r="A35" s="209" t="s">
        <v>594</v>
      </c>
      <c r="B35" s="111" t="s">
        <v>2802</v>
      </c>
      <c r="C35" s="92" t="s">
        <v>2824</v>
      </c>
      <c r="D35" s="249"/>
      <c r="E35" s="250"/>
      <c r="F35" s="37"/>
      <c r="G35" s="37"/>
      <c r="H35" s="37"/>
      <c r="I35" s="37"/>
      <c r="J35" s="37"/>
      <c r="K35" s="37"/>
      <c r="L35" s="37"/>
      <c r="M35" s="37"/>
      <c r="N35" s="37"/>
      <c r="O35" s="37"/>
      <c r="P35" s="37"/>
      <c r="Q35" s="37"/>
      <c r="R35" s="37"/>
      <c r="S35" s="37"/>
      <c r="T35" s="37"/>
      <c r="U35" s="37"/>
      <c r="V35" s="37"/>
    </row>
    <row r="36" spans="1:22" ht="13.5" customHeight="1">
      <c r="A36" s="209" t="s">
        <v>594</v>
      </c>
      <c r="B36" s="111" t="s">
        <v>2804</v>
      </c>
      <c r="C36" s="92" t="s">
        <v>2825</v>
      </c>
      <c r="D36" s="249"/>
      <c r="E36" s="250">
        <v>34489.29</v>
      </c>
      <c r="F36" s="37"/>
      <c r="G36" s="37"/>
      <c r="H36" s="37"/>
      <c r="I36" s="37"/>
      <c r="J36" s="37"/>
      <c r="K36" s="37"/>
      <c r="L36" s="37"/>
      <c r="M36" s="37"/>
      <c r="N36" s="37"/>
      <c r="O36" s="37"/>
      <c r="P36" s="37"/>
      <c r="Q36" s="37"/>
      <c r="R36" s="37"/>
      <c r="S36" s="37"/>
      <c r="T36" s="37"/>
      <c r="U36" s="37"/>
      <c r="V36" s="37"/>
    </row>
    <row r="37" spans="1:22" ht="13.5" customHeight="1">
      <c r="A37" s="209" t="s">
        <v>594</v>
      </c>
      <c r="B37" s="111" t="s">
        <v>2806</v>
      </c>
      <c r="C37" s="92" t="s">
        <v>2826</v>
      </c>
      <c r="D37" s="249"/>
      <c r="E37" s="250"/>
      <c r="F37" s="37"/>
      <c r="G37" s="37"/>
      <c r="H37" s="37"/>
      <c r="I37" s="37"/>
      <c r="J37" s="37"/>
      <c r="K37" s="37"/>
      <c r="L37" s="37"/>
      <c r="M37" s="37"/>
      <c r="N37" s="37"/>
      <c r="O37" s="37"/>
      <c r="P37" s="37"/>
      <c r="Q37" s="37"/>
      <c r="R37" s="37"/>
      <c r="S37" s="37"/>
      <c r="T37" s="37"/>
      <c r="U37" s="37"/>
      <c r="V37" s="37"/>
    </row>
    <row r="38" spans="1:22" ht="13.5" customHeight="1">
      <c r="A38" s="209" t="s">
        <v>2827</v>
      </c>
      <c r="B38" s="111" t="s">
        <v>2828</v>
      </c>
      <c r="C38" s="92" t="s">
        <v>2827</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2829</v>
      </c>
      <c r="B39" s="111" t="s">
        <v>2830</v>
      </c>
      <c r="C39" s="92" t="s">
        <v>2829</v>
      </c>
      <c r="D39" s="81">
        <f t="shared" si="5" ref="D39:E39">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594</v>
      </c>
      <c r="B40" s="111" t="s">
        <v>2831</v>
      </c>
      <c r="C40" s="92" t="s">
        <v>2832</v>
      </c>
      <c r="D40" s="249"/>
      <c r="E40" s="250"/>
      <c r="F40" s="37"/>
      <c r="G40" s="37"/>
      <c r="H40" s="37"/>
      <c r="I40" s="37"/>
      <c r="J40" s="37"/>
      <c r="K40" s="37"/>
      <c r="L40" s="37"/>
      <c r="M40" s="37"/>
      <c r="N40" s="37"/>
      <c r="O40" s="37"/>
      <c r="P40" s="37"/>
      <c r="Q40" s="37"/>
      <c r="R40" s="37"/>
      <c r="S40" s="37"/>
      <c r="T40" s="37"/>
      <c r="U40" s="37"/>
      <c r="V40" s="37"/>
    </row>
    <row r="41" spans="1:22" ht="13.5" customHeight="1">
      <c r="A41" s="209" t="s">
        <v>594</v>
      </c>
      <c r="B41" s="111" t="s">
        <v>2282</v>
      </c>
      <c r="C41" s="92" t="s">
        <v>2833</v>
      </c>
      <c r="D41" s="249"/>
      <c r="E41" s="250"/>
      <c r="F41" s="37"/>
      <c r="G41" s="37"/>
      <c r="H41" s="37"/>
      <c r="I41" s="37"/>
      <c r="J41" s="37"/>
      <c r="K41" s="37"/>
      <c r="L41" s="37"/>
      <c r="M41" s="37"/>
      <c r="N41" s="37"/>
      <c r="O41" s="37"/>
      <c r="P41" s="37"/>
      <c r="Q41" s="37"/>
      <c r="R41" s="37"/>
      <c r="S41" s="37"/>
      <c r="T41" s="37"/>
      <c r="U41" s="37"/>
      <c r="V41" s="37"/>
    </row>
    <row r="42" spans="1:22" ht="13.5" customHeight="1">
      <c r="A42" s="209" t="s">
        <v>594</v>
      </c>
      <c r="B42" s="111" t="s">
        <v>2834</v>
      </c>
      <c r="C42" s="92" t="s">
        <v>2835</v>
      </c>
      <c r="D42" s="249"/>
      <c r="E42" s="250"/>
      <c r="F42" s="37"/>
      <c r="G42" s="37"/>
      <c r="H42" s="37"/>
      <c r="I42" s="37"/>
      <c r="J42" s="37"/>
      <c r="K42" s="37"/>
      <c r="L42" s="37"/>
      <c r="M42" s="37"/>
      <c r="N42" s="37"/>
      <c r="O42" s="37"/>
      <c r="P42" s="37"/>
      <c r="Q42" s="37"/>
      <c r="R42" s="37"/>
      <c r="S42" s="37"/>
      <c r="T42" s="37"/>
      <c r="U42" s="37"/>
      <c r="V42" s="37"/>
    </row>
    <row r="43" spans="1:22" ht="13.5" customHeight="1">
      <c r="A43" s="209" t="s">
        <v>594</v>
      </c>
      <c r="B43" s="111" t="s">
        <v>2836</v>
      </c>
      <c r="C43" s="92" t="s">
        <v>2837</v>
      </c>
      <c r="D43" s="249"/>
      <c r="E43" s="250"/>
      <c r="F43" s="37"/>
      <c r="G43" s="37"/>
      <c r="H43" s="37"/>
      <c r="I43" s="37"/>
      <c r="J43" s="37"/>
      <c r="K43" s="37"/>
      <c r="L43" s="37"/>
      <c r="M43" s="37"/>
      <c r="N43" s="37"/>
      <c r="O43" s="37"/>
      <c r="P43" s="37"/>
      <c r="Q43" s="37"/>
      <c r="R43" s="37"/>
      <c r="S43" s="37"/>
      <c r="T43" s="37"/>
      <c r="U43" s="37"/>
      <c r="V43" s="37"/>
    </row>
    <row r="44" spans="1:22" ht="13.5" customHeight="1">
      <c r="A44" s="209" t="s">
        <v>2838</v>
      </c>
      <c r="B44" s="111" t="s">
        <v>2839</v>
      </c>
      <c r="C44" s="92" t="s">
        <v>2838</v>
      </c>
      <c r="D44" s="81">
        <f t="shared" si="6" ref="D44:E44">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594</v>
      </c>
      <c r="B45" s="111" t="s">
        <v>2831</v>
      </c>
      <c r="C45" s="92" t="s">
        <v>2840</v>
      </c>
      <c r="D45" s="249"/>
      <c r="E45" s="250"/>
      <c r="F45" s="37"/>
      <c r="G45" s="37"/>
      <c r="H45" s="37"/>
      <c r="I45" s="37"/>
      <c r="J45" s="37"/>
      <c r="K45" s="37"/>
      <c r="L45" s="37"/>
      <c r="M45" s="37"/>
      <c r="N45" s="37"/>
      <c r="O45" s="37"/>
      <c r="P45" s="37"/>
      <c r="Q45" s="37"/>
      <c r="R45" s="37"/>
      <c r="S45" s="37"/>
      <c r="T45" s="37"/>
      <c r="U45" s="37"/>
      <c r="V45" s="37"/>
    </row>
    <row r="46" spans="1:22" ht="13.5" customHeight="1">
      <c r="A46" s="209" t="s">
        <v>594</v>
      </c>
      <c r="B46" s="111" t="s">
        <v>2282</v>
      </c>
      <c r="C46" s="92" t="s">
        <v>2841</v>
      </c>
      <c r="D46" s="249"/>
      <c r="E46" s="250"/>
      <c r="F46" s="37"/>
      <c r="G46" s="37"/>
      <c r="H46" s="37"/>
      <c r="I46" s="37"/>
      <c r="J46" s="37"/>
      <c r="K46" s="37"/>
      <c r="L46" s="37"/>
      <c r="M46" s="37"/>
      <c r="N46" s="37"/>
      <c r="O46" s="37"/>
      <c r="P46" s="37"/>
      <c r="Q46" s="37"/>
      <c r="R46" s="37"/>
      <c r="S46" s="37"/>
      <c r="T46" s="37"/>
      <c r="U46" s="37"/>
      <c r="V46" s="37"/>
    </row>
    <row r="47" spans="1:22" ht="13.5" customHeight="1">
      <c r="A47" s="209" t="s">
        <v>594</v>
      </c>
      <c r="B47" s="111" t="s">
        <v>2834</v>
      </c>
      <c r="C47" s="92" t="s">
        <v>2842</v>
      </c>
      <c r="D47" s="249"/>
      <c r="E47" s="250"/>
      <c r="F47" s="37"/>
      <c r="G47" s="37"/>
      <c r="H47" s="37"/>
      <c r="I47" s="37"/>
      <c r="J47" s="37"/>
      <c r="K47" s="37"/>
      <c r="L47" s="37"/>
      <c r="M47" s="37"/>
      <c r="N47" s="37"/>
      <c r="O47" s="37"/>
      <c r="P47" s="37"/>
      <c r="Q47" s="37"/>
      <c r="R47" s="37"/>
      <c r="S47" s="37"/>
      <c r="T47" s="37"/>
      <c r="U47" s="37"/>
      <c r="V47" s="37"/>
    </row>
    <row r="48" spans="1:22" ht="13.5" customHeight="1">
      <c r="A48" s="210"/>
      <c r="B48" s="112" t="s">
        <v>2836</v>
      </c>
      <c r="C48" s="165" t="s">
        <v>2843</v>
      </c>
      <c r="D48" s="251"/>
      <c r="E48" s="252"/>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3:3" ht="15.75" customHeight="1">
      <c r="C249" s="194"/>
    </row>
    <row r="250" spans="3:3" ht="15.75" customHeight="1">
      <c r="C250" s="194"/>
    </row>
    <row r="251" spans="3:3" ht="15.75" customHeight="1">
      <c r="C251" s="194"/>
    </row>
    <row r="252" spans="3:3" ht="15.75" customHeight="1">
      <c r="C252" s="194"/>
    </row>
    <row r="253" spans="3:3" ht="15.75" customHeight="1">
      <c r="C253" s="194"/>
    </row>
    <row r="254" spans="3:3" ht="15.75" customHeight="1">
      <c r="C254" s="194"/>
    </row>
    <row r="255" spans="3:3" ht="15.75" customHeight="1">
      <c r="C255" s="194"/>
    </row>
    <row r="256" spans="3:3"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algorithmName="SHA-512" hashValue="SzbS6gBuE+/qyf+gbO9pNX/g3l/d3F/ZWIomcdkgJ7ykqoSJzTp9uyqh0CVqpVjteOBusfnBUOD46j/RmNFJFg==" saltValue="+3UxMWrpE8aNh72cS+g1F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priority="2" dxfId="5" operator="lessThan">
      <formula>-0.001</formula>
    </cfRule>
  </conditionalFormatting>
  <pageMargins left="0.25" right="0.25" top="0.75" bottom="0.75" header="0.3" footer="0.3"/>
  <pageSetup orientation="portrait" paperSize="9" scale="80"/>
  <headerFoot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89"/>
  <sheetViews>
    <sheetView showGridLines="0" workbookViewId="0" topLeftCell="A76">
      <selection pane="topLeft" activeCell="D102" sqref="D102"/>
    </sheetView>
  </sheetViews>
  <sheetFormatPr defaultColWidth="14.4242857142857" defaultRowHeight="15" customHeight="1"/>
  <cols>
    <col min="1" max="1" width="18.7142857142857" style="199" customWidth="1"/>
    <col min="2" max="2" width="53.8571428571429" style="199" customWidth="1"/>
    <col min="3" max="3" width="18.7142857142857" style="207" customWidth="1"/>
    <col min="4" max="4" width="17.8571428571429" customWidth="1"/>
    <col min="5" max="5" width="8" customWidth="1"/>
    <col min="6" max="6" width="7.57142857142857" customWidth="1"/>
    <col min="7" max="21" width="8" customWidth="1"/>
  </cols>
  <sheetData>
    <row r="1" spans="1:6" s="64" customFormat="1" ht="15" customHeight="1">
      <c r="A1" s="299" t="s">
        <v>34</v>
      </c>
      <c r="B1" s="307"/>
      <c r="C1" s="299" t="s">
        <v>21</v>
      </c>
      <c r="D1" s="308"/>
      <c r="E1" s="300" t="s">
        <v>35</v>
      </c>
      <c r="F1" s="309"/>
    </row>
    <row r="2" spans="1:21" ht="50.1" customHeight="1">
      <c r="A2" s="366" t="s">
        <v>2844</v>
      </c>
      <c r="B2" s="363"/>
      <c r="C2" s="363"/>
      <c r="D2" s="363"/>
      <c r="E2" s="38"/>
      <c r="F2" s="38"/>
      <c r="G2" s="38"/>
      <c r="H2" s="38"/>
      <c r="I2" s="38"/>
      <c r="J2" s="38"/>
      <c r="K2" s="38"/>
      <c r="L2" s="38"/>
      <c r="M2" s="38"/>
      <c r="N2" s="38"/>
      <c r="O2" s="38"/>
      <c r="P2" s="38"/>
      <c r="Q2" s="38"/>
      <c r="R2" s="38"/>
      <c r="S2" s="38"/>
      <c r="T2" s="38"/>
      <c r="U2" s="38"/>
    </row>
    <row r="3" spans="1:21" s="29" customFormat="1" ht="48" customHeight="1">
      <c r="A3" s="276" t="s">
        <v>1931</v>
      </c>
      <c r="B3" s="277" t="s">
        <v>27</v>
      </c>
      <c r="C3" s="278" t="s">
        <v>28</v>
      </c>
      <c r="D3" s="279" t="s">
        <v>2845</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41</v>
      </c>
      <c r="D4" s="284">
        <v>4</v>
      </c>
      <c r="E4" s="240"/>
      <c r="F4" s="240"/>
      <c r="G4" s="223"/>
      <c r="H4" s="240"/>
      <c r="I4" s="240"/>
      <c r="J4" s="240"/>
      <c r="K4" s="240"/>
      <c r="L4" s="240"/>
      <c r="M4" s="240"/>
      <c r="N4" s="240"/>
      <c r="O4" s="240"/>
      <c r="P4" s="240"/>
      <c r="Q4" s="240"/>
      <c r="R4" s="240"/>
      <c r="S4" s="240"/>
      <c r="T4" s="240"/>
      <c r="U4" s="240"/>
      <c r="V4" s="240"/>
      <c r="W4" s="240"/>
      <c r="X4" s="240"/>
    </row>
    <row r="5" spans="1:21" ht="24">
      <c r="A5" s="113"/>
      <c r="B5" s="167" t="s">
        <v>2846</v>
      </c>
      <c r="C5" s="185" t="s">
        <v>2847</v>
      </c>
      <c r="D5" s="253">
        <v>2406156.2799999998</v>
      </c>
      <c r="E5" s="37"/>
      <c r="F5" s="37"/>
      <c r="G5" s="37"/>
      <c r="H5" s="37"/>
      <c r="I5" s="37"/>
      <c r="J5" s="37"/>
      <c r="K5" s="37"/>
      <c r="L5" s="37"/>
      <c r="M5" s="37"/>
      <c r="N5" s="37"/>
      <c r="O5" s="37"/>
      <c r="P5" s="37"/>
      <c r="Q5" s="37"/>
      <c r="R5" s="37"/>
      <c r="S5" s="37"/>
      <c r="T5" s="37"/>
      <c r="U5" s="37"/>
    </row>
    <row r="6" spans="1:21" ht="24">
      <c r="A6" s="114"/>
      <c r="B6" s="115" t="s">
        <v>2848</v>
      </c>
      <c r="C6" s="186" t="s">
        <v>2849</v>
      </c>
      <c r="D6" s="40">
        <f>D7+D8+D17+D18</f>
        <v>8490984.2699999996</v>
      </c>
      <c r="E6" s="37"/>
      <c r="F6" s="37"/>
      <c r="G6" s="37"/>
      <c r="H6" s="37"/>
      <c r="I6" s="37"/>
      <c r="J6" s="37"/>
      <c r="K6" s="37"/>
      <c r="L6" s="37"/>
      <c r="M6" s="37"/>
      <c r="N6" s="37"/>
      <c r="O6" s="37"/>
      <c r="P6" s="37"/>
      <c r="Q6" s="37"/>
      <c r="R6" s="37"/>
      <c r="S6" s="37"/>
      <c r="T6" s="37"/>
      <c r="U6" s="37"/>
    </row>
    <row r="7" spans="1:21" ht="12.75" customHeight="1">
      <c r="A7" s="114"/>
      <c r="B7" s="115" t="s">
        <v>2850</v>
      </c>
      <c r="C7" s="186" t="s">
        <v>2851</v>
      </c>
      <c r="D7" s="254">
        <v>0</v>
      </c>
      <c r="E7" s="37"/>
      <c r="F7" s="37"/>
      <c r="G7" s="37"/>
      <c r="H7" s="37"/>
      <c r="I7" s="37"/>
      <c r="J7" s="37"/>
      <c r="K7" s="37"/>
      <c r="L7" s="37"/>
      <c r="M7" s="37"/>
      <c r="N7" s="37"/>
      <c r="O7" s="37"/>
      <c r="P7" s="37"/>
      <c r="Q7" s="37"/>
      <c r="R7" s="37"/>
      <c r="S7" s="37"/>
      <c r="T7" s="37"/>
      <c r="U7" s="37"/>
    </row>
    <row r="8" spans="1:21" ht="12.75" customHeight="1">
      <c r="A8" s="114" t="s">
        <v>2257</v>
      </c>
      <c r="B8" s="115" t="s">
        <v>2852</v>
      </c>
      <c r="C8" s="186" t="s">
        <v>2853</v>
      </c>
      <c r="D8" s="40">
        <f>SUM(D9:D16)</f>
        <v>4260852.8100000005</v>
      </c>
      <c r="E8" s="37"/>
      <c r="F8" s="37"/>
      <c r="G8" s="37"/>
      <c r="H8" s="37"/>
      <c r="I8" s="37"/>
      <c r="J8" s="37"/>
      <c r="K8" s="37"/>
      <c r="L8" s="37"/>
      <c r="M8" s="37"/>
      <c r="N8" s="37"/>
      <c r="O8" s="37"/>
      <c r="P8" s="37"/>
      <c r="Q8" s="37"/>
      <c r="R8" s="37"/>
      <c r="S8" s="37"/>
      <c r="T8" s="37"/>
      <c r="U8" s="37"/>
    </row>
    <row r="9" spans="1:21" ht="12.75" customHeight="1">
      <c r="A9" s="84" t="s">
        <v>2259</v>
      </c>
      <c r="B9" s="85" t="s">
        <v>2260</v>
      </c>
      <c r="C9" s="186" t="s">
        <v>2854</v>
      </c>
      <c r="D9" s="254">
        <v>535482.48</v>
      </c>
      <c r="E9" s="37"/>
      <c r="F9" s="37"/>
      <c r="G9" s="37"/>
      <c r="H9" s="37"/>
      <c r="I9" s="37"/>
      <c r="J9" s="37"/>
      <c r="K9" s="37"/>
      <c r="L9" s="37"/>
      <c r="M9" s="37"/>
      <c r="N9" s="37"/>
      <c r="O9" s="37"/>
      <c r="P9" s="37"/>
      <c r="Q9" s="37"/>
      <c r="R9" s="37"/>
      <c r="S9" s="37"/>
      <c r="T9" s="37"/>
      <c r="U9" s="37"/>
    </row>
    <row r="10" spans="1:21" ht="12.75" customHeight="1">
      <c r="A10" s="84" t="s">
        <v>2261</v>
      </c>
      <c r="B10" s="85" t="s">
        <v>2262</v>
      </c>
      <c r="C10" s="186" t="s">
        <v>2855</v>
      </c>
      <c r="D10" s="254">
        <v>1499685.69</v>
      </c>
      <c r="E10" s="37"/>
      <c r="F10" s="37"/>
      <c r="G10" s="37"/>
      <c r="H10" s="37"/>
      <c r="I10" s="37"/>
      <c r="J10" s="37"/>
      <c r="K10" s="37"/>
      <c r="L10" s="37"/>
      <c r="M10" s="37"/>
      <c r="N10" s="37"/>
      <c r="O10" s="37"/>
      <c r="P10" s="37"/>
      <c r="Q10" s="37"/>
      <c r="R10" s="37"/>
      <c r="S10" s="37"/>
      <c r="T10" s="37"/>
      <c r="U10" s="37"/>
    </row>
    <row r="11" spans="1:21" ht="12.75" customHeight="1">
      <c r="A11" s="84" t="s">
        <v>2263</v>
      </c>
      <c r="B11" s="85" t="s">
        <v>2856</v>
      </c>
      <c r="C11" s="186" t="s">
        <v>2857</v>
      </c>
      <c r="D11" s="254">
        <v>76132.67</v>
      </c>
      <c r="E11" s="37"/>
      <c r="F11" s="37"/>
      <c r="G11" s="37"/>
      <c r="H11" s="37"/>
      <c r="I11" s="37"/>
      <c r="J11" s="37"/>
      <c r="K11" s="37"/>
      <c r="L11" s="37"/>
      <c r="M11" s="37"/>
      <c r="N11" s="37"/>
      <c r="O11" s="37"/>
      <c r="P11" s="37"/>
      <c r="Q11" s="37"/>
      <c r="R11" s="37"/>
      <c r="S11" s="37"/>
      <c r="T11" s="37"/>
      <c r="U11" s="37"/>
    </row>
    <row r="12" spans="1:21" ht="12.75" customHeight="1">
      <c r="A12" s="84" t="s">
        <v>2271</v>
      </c>
      <c r="B12" s="85" t="s">
        <v>2272</v>
      </c>
      <c r="C12" s="186" t="s">
        <v>2858</v>
      </c>
      <c r="D12" s="254"/>
      <c r="E12" s="37"/>
      <c r="F12" s="37"/>
      <c r="G12" s="37"/>
      <c r="H12" s="37"/>
      <c r="I12" s="37"/>
      <c r="J12" s="37"/>
      <c r="K12" s="37"/>
      <c r="L12" s="37"/>
      <c r="M12" s="37"/>
      <c r="N12" s="37"/>
      <c r="O12" s="37"/>
      <c r="P12" s="37"/>
      <c r="Q12" s="37"/>
      <c r="R12" s="37"/>
      <c r="S12" s="37"/>
      <c r="T12" s="37"/>
      <c r="U12" s="37"/>
    </row>
    <row r="13" spans="1:21" ht="24">
      <c r="A13" s="84" t="s">
        <v>2273</v>
      </c>
      <c r="B13" s="85" t="s">
        <v>2859</v>
      </c>
      <c r="C13" s="186" t="s">
        <v>2860</v>
      </c>
      <c r="D13" s="254">
        <v>45453.60</v>
      </c>
      <c r="E13" s="37"/>
      <c r="F13" s="37"/>
      <c r="G13" s="37"/>
      <c r="H13" s="37"/>
      <c r="I13" s="37"/>
      <c r="J13" s="37"/>
      <c r="K13" s="37"/>
      <c r="L13" s="37"/>
      <c r="M13" s="37"/>
      <c r="N13" s="37"/>
      <c r="O13" s="37"/>
      <c r="P13" s="37"/>
      <c r="Q13" s="37"/>
      <c r="R13" s="37"/>
      <c r="S13" s="37"/>
      <c r="T13" s="37"/>
      <c r="U13" s="37"/>
    </row>
    <row r="14" spans="1:21" ht="12.75" customHeight="1">
      <c r="A14" s="84" t="s">
        <v>2275</v>
      </c>
      <c r="B14" s="85" t="s">
        <v>2276</v>
      </c>
      <c r="C14" s="186" t="s">
        <v>2861</v>
      </c>
      <c r="D14" s="254">
        <v>204844.64</v>
      </c>
      <c r="E14" s="37"/>
      <c r="F14" s="37"/>
      <c r="G14" s="37"/>
      <c r="H14" s="37"/>
      <c r="I14" s="37"/>
      <c r="J14" s="37"/>
      <c r="K14" s="37"/>
      <c r="L14" s="37"/>
      <c r="M14" s="37"/>
      <c r="N14" s="37"/>
      <c r="O14" s="37"/>
      <c r="P14" s="37"/>
      <c r="Q14" s="37"/>
      <c r="R14" s="37"/>
      <c r="S14" s="37"/>
      <c r="T14" s="37"/>
      <c r="U14" s="37"/>
    </row>
    <row r="15" spans="1:21" ht="12.75" customHeight="1">
      <c r="A15" s="84" t="s">
        <v>2277</v>
      </c>
      <c r="B15" s="85" t="s">
        <v>2278</v>
      </c>
      <c r="C15" s="186" t="s">
        <v>2862</v>
      </c>
      <c r="D15" s="254"/>
      <c r="E15" s="37"/>
      <c r="F15" s="37"/>
      <c r="G15" s="37"/>
      <c r="H15" s="37"/>
      <c r="I15" s="37"/>
      <c r="J15" s="37"/>
      <c r="K15" s="37"/>
      <c r="L15" s="37"/>
      <c r="M15" s="37"/>
      <c r="N15" s="37"/>
      <c r="O15" s="37"/>
      <c r="P15" s="37"/>
      <c r="Q15" s="37"/>
      <c r="R15" s="37"/>
      <c r="S15" s="37"/>
      <c r="T15" s="37"/>
      <c r="U15" s="37"/>
    </row>
    <row r="16" spans="1:21" ht="12.75" customHeight="1">
      <c r="A16" s="84" t="s">
        <v>2279</v>
      </c>
      <c r="B16" s="85" t="s">
        <v>2280</v>
      </c>
      <c r="C16" s="186" t="s">
        <v>2863</v>
      </c>
      <c r="D16" s="254">
        <v>1899253.73</v>
      </c>
      <c r="E16" s="37"/>
      <c r="F16" s="37"/>
      <c r="G16" s="37"/>
      <c r="H16" s="37"/>
      <c r="I16" s="37"/>
      <c r="J16" s="37"/>
      <c r="K16" s="37"/>
      <c r="L16" s="37"/>
      <c r="M16" s="37"/>
      <c r="N16" s="37"/>
      <c r="O16" s="37"/>
      <c r="P16" s="37"/>
      <c r="Q16" s="37"/>
      <c r="R16" s="37"/>
      <c r="S16" s="37"/>
      <c r="T16" s="37"/>
      <c r="U16" s="37"/>
    </row>
    <row r="17" spans="1:21" ht="12.75" customHeight="1">
      <c r="A17" s="114" t="s">
        <v>2281</v>
      </c>
      <c r="B17" s="115" t="s">
        <v>2282</v>
      </c>
      <c r="C17" s="186" t="s">
        <v>2864</v>
      </c>
      <c r="D17" s="254">
        <v>1347184.70</v>
      </c>
      <c r="E17" s="37"/>
      <c r="F17" s="37"/>
      <c r="G17" s="37"/>
      <c r="H17" s="37"/>
      <c r="I17" s="37"/>
      <c r="J17" s="37"/>
      <c r="K17" s="37"/>
      <c r="L17" s="37"/>
      <c r="M17" s="37"/>
      <c r="N17" s="37"/>
      <c r="O17" s="37"/>
      <c r="P17" s="37"/>
      <c r="Q17" s="37"/>
      <c r="R17" s="37"/>
      <c r="S17" s="37"/>
      <c r="T17" s="37"/>
      <c r="U17" s="37"/>
    </row>
    <row r="18" spans="1:21" ht="36">
      <c r="A18" s="114" t="s">
        <v>2865</v>
      </c>
      <c r="B18" s="115" t="s">
        <v>2866</v>
      </c>
      <c r="C18" s="186" t="s">
        <v>2867</v>
      </c>
      <c r="D18" s="40">
        <f>SUM(D19:D23)</f>
        <v>2882946.76</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2868</v>
      </c>
      <c r="C19" s="186" t="s">
        <v>2869</v>
      </c>
      <c r="D19" s="254">
        <v>0</v>
      </c>
      <c r="E19" s="37"/>
      <c r="F19" s="37"/>
      <c r="G19" s="37"/>
      <c r="H19" s="37"/>
      <c r="I19" s="37"/>
      <c r="J19" s="37"/>
      <c r="K19" s="37"/>
      <c r="L19" s="37"/>
      <c r="M19" s="37"/>
      <c r="N19" s="37"/>
      <c r="O19" s="37"/>
      <c r="P19" s="37"/>
      <c r="Q19" s="37"/>
      <c r="R19" s="37"/>
      <c r="S19" s="37"/>
      <c r="T19" s="37"/>
      <c r="U19" s="37"/>
    </row>
    <row r="20" spans="1:21" ht="12.75" customHeight="1">
      <c r="A20" s="84" t="s">
        <v>2870</v>
      </c>
      <c r="B20" s="85" t="s">
        <v>2294</v>
      </c>
      <c r="C20" s="186" t="s">
        <v>2871</v>
      </c>
      <c r="D20" s="254"/>
      <c r="E20" s="37"/>
      <c r="F20" s="37"/>
      <c r="G20" s="37"/>
      <c r="H20" s="37"/>
      <c r="I20" s="37"/>
      <c r="J20" s="37"/>
      <c r="K20" s="37"/>
      <c r="L20" s="37"/>
      <c r="M20" s="37"/>
      <c r="N20" s="37"/>
      <c r="O20" s="37"/>
      <c r="P20" s="37"/>
      <c r="Q20" s="37"/>
      <c r="R20" s="37"/>
      <c r="S20" s="37"/>
      <c r="T20" s="37"/>
      <c r="U20" s="37"/>
    </row>
    <row r="21" spans="1:21" ht="12.75" customHeight="1">
      <c r="A21" s="84" t="s">
        <v>2872</v>
      </c>
      <c r="B21" s="85" t="s">
        <v>2298</v>
      </c>
      <c r="C21" s="186" t="s">
        <v>2873</v>
      </c>
      <c r="D21" s="254"/>
      <c r="E21" s="37"/>
      <c r="F21" s="37"/>
      <c r="G21" s="37"/>
      <c r="H21" s="37"/>
      <c r="I21" s="37"/>
      <c r="J21" s="37"/>
      <c r="K21" s="37"/>
      <c r="L21" s="37"/>
      <c r="M21" s="37"/>
      <c r="N21" s="37"/>
      <c r="O21" s="37"/>
      <c r="P21" s="37"/>
      <c r="Q21" s="37"/>
      <c r="R21" s="37"/>
      <c r="S21" s="37"/>
      <c r="T21" s="37"/>
      <c r="U21" s="37"/>
    </row>
    <row r="22" spans="1:21" ht="24">
      <c r="A22" s="84" t="s">
        <v>2874</v>
      </c>
      <c r="B22" s="85" t="s">
        <v>2875</v>
      </c>
      <c r="C22" s="186" t="s">
        <v>2876</v>
      </c>
      <c r="D22" s="254">
        <v>2882946.76</v>
      </c>
      <c r="E22" s="37"/>
      <c r="F22" s="37"/>
      <c r="G22" s="37"/>
      <c r="H22" s="37"/>
      <c r="I22" s="37"/>
      <c r="J22" s="37"/>
      <c r="K22" s="37"/>
      <c r="L22" s="37"/>
      <c r="M22" s="37"/>
      <c r="N22" s="37"/>
      <c r="O22" s="37"/>
      <c r="P22" s="37"/>
      <c r="Q22" s="37"/>
      <c r="R22" s="37"/>
      <c r="S22" s="37"/>
      <c r="T22" s="37"/>
      <c r="U22" s="37"/>
    </row>
    <row r="23" spans="1:21" ht="24">
      <c r="A23" s="84" t="s">
        <v>2877</v>
      </c>
      <c r="B23" s="85" t="s">
        <v>2878</v>
      </c>
      <c r="C23" s="186" t="s">
        <v>2879</v>
      </c>
      <c r="D23" s="254">
        <v>0</v>
      </c>
      <c r="E23" s="37"/>
      <c r="F23" s="37"/>
      <c r="G23" s="37"/>
      <c r="H23" s="37"/>
      <c r="I23" s="37"/>
      <c r="J23" s="37"/>
      <c r="K23" s="37"/>
      <c r="L23" s="37"/>
      <c r="M23" s="37"/>
      <c r="N23" s="37"/>
      <c r="O23" s="37"/>
      <c r="P23" s="37"/>
      <c r="Q23" s="37"/>
      <c r="R23" s="37"/>
      <c r="S23" s="37"/>
      <c r="T23" s="37"/>
      <c r="U23" s="37"/>
    </row>
    <row r="24" spans="1:21" ht="24">
      <c r="A24" s="84"/>
      <c r="B24" s="115" t="s">
        <v>2880</v>
      </c>
      <c r="C24" s="186" t="s">
        <v>2881</v>
      </c>
      <c r="D24" s="40">
        <f>D25+D26+D35+D36</f>
        <v>5549475.0999999996</v>
      </c>
      <c r="E24" s="37"/>
      <c r="F24" s="37"/>
      <c r="G24" s="37"/>
      <c r="H24" s="37"/>
      <c r="I24" s="37"/>
      <c r="J24" s="37"/>
      <c r="K24" s="37"/>
      <c r="L24" s="37"/>
      <c r="M24" s="37"/>
      <c r="N24" s="37"/>
      <c r="O24" s="37"/>
      <c r="P24" s="37"/>
      <c r="Q24" s="37"/>
      <c r="R24" s="37"/>
      <c r="S24" s="37"/>
      <c r="T24" s="37"/>
      <c r="U24" s="37"/>
    </row>
    <row r="25" spans="1:21" ht="12.75" customHeight="1">
      <c r="A25" s="84"/>
      <c r="B25" s="115" t="s">
        <v>2850</v>
      </c>
      <c r="C25" s="186" t="s">
        <v>2882</v>
      </c>
      <c r="D25" s="254">
        <v>0</v>
      </c>
      <c r="E25" s="37"/>
      <c r="F25" s="37"/>
      <c r="G25" s="37"/>
      <c r="H25" s="37"/>
      <c r="I25" s="37"/>
      <c r="J25" s="37"/>
      <c r="K25" s="37"/>
      <c r="L25" s="37"/>
      <c r="M25" s="37"/>
      <c r="N25" s="37"/>
      <c r="O25" s="37"/>
      <c r="P25" s="37"/>
      <c r="Q25" s="37"/>
      <c r="R25" s="37"/>
      <c r="S25" s="37"/>
      <c r="T25" s="37"/>
      <c r="U25" s="37"/>
    </row>
    <row r="26" spans="1:21" ht="12.75" customHeight="1">
      <c r="A26" s="114" t="s">
        <v>2257</v>
      </c>
      <c r="B26" s="115" t="s">
        <v>2883</v>
      </c>
      <c r="C26" s="186" t="s">
        <v>2884</v>
      </c>
      <c r="D26" s="40">
        <f>SUM(D27:D34)</f>
        <v>3934525.37</v>
      </c>
      <c r="E26" s="37"/>
      <c r="F26" s="37"/>
      <c r="G26" s="37"/>
      <c r="H26" s="37"/>
      <c r="I26" s="37"/>
      <c r="J26" s="37"/>
      <c r="K26" s="37"/>
      <c r="L26" s="37"/>
      <c r="M26" s="37"/>
      <c r="N26" s="37"/>
      <c r="O26" s="37"/>
      <c r="P26" s="37"/>
      <c r="Q26" s="37"/>
      <c r="R26" s="37"/>
      <c r="S26" s="37"/>
      <c r="T26" s="37"/>
      <c r="U26" s="37"/>
    </row>
    <row r="27" spans="1:21" ht="12.75" customHeight="1">
      <c r="A27" s="84" t="s">
        <v>2259</v>
      </c>
      <c r="B27" s="85" t="s">
        <v>2260</v>
      </c>
      <c r="C27" s="186" t="s">
        <v>2885</v>
      </c>
      <c r="D27" s="254">
        <v>535422.48</v>
      </c>
      <c r="E27" s="37"/>
      <c r="F27" s="37"/>
      <c r="G27" s="37"/>
      <c r="H27" s="37"/>
      <c r="I27" s="37"/>
      <c r="J27" s="37"/>
      <c r="K27" s="37"/>
      <c r="L27" s="37"/>
      <c r="M27" s="37"/>
      <c r="N27" s="37"/>
      <c r="O27" s="37"/>
      <c r="P27" s="37"/>
      <c r="Q27" s="37"/>
      <c r="R27" s="37"/>
      <c r="S27" s="37"/>
      <c r="T27" s="37"/>
      <c r="U27" s="37"/>
    </row>
    <row r="28" spans="1:21" ht="12.75" customHeight="1">
      <c r="A28" s="84" t="s">
        <v>2261</v>
      </c>
      <c r="B28" s="85" t="s">
        <v>2262</v>
      </c>
      <c r="C28" s="186" t="s">
        <v>2886</v>
      </c>
      <c r="D28" s="254">
        <v>1313341.30</v>
      </c>
      <c r="E28" s="37"/>
      <c r="F28" s="37"/>
      <c r="G28" s="37"/>
      <c r="H28" s="37"/>
      <c r="I28" s="37"/>
      <c r="J28" s="37"/>
      <c r="K28" s="37"/>
      <c r="L28" s="37"/>
      <c r="M28" s="37"/>
      <c r="N28" s="37"/>
      <c r="O28" s="37"/>
      <c r="P28" s="37"/>
      <c r="Q28" s="37"/>
      <c r="R28" s="37"/>
      <c r="S28" s="37"/>
      <c r="T28" s="37"/>
      <c r="U28" s="37"/>
    </row>
    <row r="29" spans="1:21" ht="12.75" customHeight="1">
      <c r="A29" s="84" t="s">
        <v>2263</v>
      </c>
      <c r="B29" s="85" t="s">
        <v>2856</v>
      </c>
      <c r="C29" s="186" t="s">
        <v>2887</v>
      </c>
      <c r="D29" s="254">
        <v>75965.929999999993</v>
      </c>
      <c r="E29" s="37"/>
      <c r="F29" s="37"/>
      <c r="G29" s="37"/>
      <c r="H29" s="37"/>
      <c r="I29" s="37"/>
      <c r="J29" s="37"/>
      <c r="K29" s="37"/>
      <c r="L29" s="37"/>
      <c r="M29" s="37"/>
      <c r="N29" s="37"/>
      <c r="O29" s="37"/>
      <c r="P29" s="37"/>
      <c r="Q29" s="37"/>
      <c r="R29" s="37"/>
      <c r="S29" s="37"/>
      <c r="T29" s="37"/>
      <c r="U29" s="37"/>
    </row>
    <row r="30" spans="1:21" ht="12.75" customHeight="1">
      <c r="A30" s="84" t="s">
        <v>2271</v>
      </c>
      <c r="B30" s="85" t="s">
        <v>2272</v>
      </c>
      <c r="C30" s="186" t="s">
        <v>2888</v>
      </c>
      <c r="D30" s="254"/>
      <c r="E30" s="37"/>
      <c r="F30" s="37"/>
      <c r="G30" s="37"/>
      <c r="H30" s="37"/>
      <c r="I30" s="37"/>
      <c r="J30" s="37"/>
      <c r="K30" s="37"/>
      <c r="L30" s="37"/>
      <c r="M30" s="37"/>
      <c r="N30" s="37"/>
      <c r="O30" s="37"/>
      <c r="P30" s="37"/>
      <c r="Q30" s="37"/>
      <c r="R30" s="37"/>
      <c r="S30" s="37"/>
      <c r="T30" s="37"/>
      <c r="U30" s="37"/>
    </row>
    <row r="31" spans="1:21" ht="24">
      <c r="A31" s="84" t="s">
        <v>2273</v>
      </c>
      <c r="B31" s="85" t="s">
        <v>2859</v>
      </c>
      <c r="C31" s="186" t="s">
        <v>2889</v>
      </c>
      <c r="D31" s="254">
        <v>42766.41</v>
      </c>
      <c r="E31" s="37"/>
      <c r="F31" s="37"/>
      <c r="G31" s="37"/>
      <c r="H31" s="37"/>
      <c r="I31" s="37"/>
      <c r="J31" s="37"/>
      <c r="K31" s="37"/>
      <c r="L31" s="37"/>
      <c r="M31" s="37"/>
      <c r="N31" s="37"/>
      <c r="O31" s="37"/>
      <c r="P31" s="37"/>
      <c r="Q31" s="37"/>
      <c r="R31" s="37"/>
      <c r="S31" s="37"/>
      <c r="T31" s="37"/>
      <c r="U31" s="37"/>
    </row>
    <row r="32" spans="1:21" ht="12.75" customHeight="1">
      <c r="A32" s="84" t="s">
        <v>2275</v>
      </c>
      <c r="B32" s="85" t="s">
        <v>2276</v>
      </c>
      <c r="C32" s="186" t="s">
        <v>2890</v>
      </c>
      <c r="D32" s="254">
        <v>204549.53</v>
      </c>
      <c r="E32" s="37"/>
      <c r="F32" s="37"/>
      <c r="G32" s="37"/>
      <c r="H32" s="37"/>
      <c r="I32" s="37"/>
      <c r="J32" s="37"/>
      <c r="K32" s="37"/>
      <c r="L32" s="37"/>
      <c r="M32" s="37"/>
      <c r="N32" s="37"/>
      <c r="O32" s="37"/>
      <c r="P32" s="37"/>
      <c r="Q32" s="37"/>
      <c r="R32" s="37"/>
      <c r="S32" s="37"/>
      <c r="T32" s="37"/>
      <c r="U32" s="37"/>
    </row>
    <row r="33" spans="1:21" ht="12.75" customHeight="1">
      <c r="A33" s="84" t="s">
        <v>2277</v>
      </c>
      <c r="B33" s="85" t="s">
        <v>2278</v>
      </c>
      <c r="C33" s="186" t="s">
        <v>2891</v>
      </c>
      <c r="D33" s="254"/>
      <c r="E33" s="37"/>
      <c r="F33" s="37"/>
      <c r="G33" s="37"/>
      <c r="H33" s="37"/>
      <c r="I33" s="37"/>
      <c r="J33" s="37"/>
      <c r="K33" s="37"/>
      <c r="L33" s="37"/>
      <c r="M33" s="37"/>
      <c r="N33" s="37"/>
      <c r="O33" s="37"/>
      <c r="P33" s="37"/>
      <c r="Q33" s="37"/>
      <c r="R33" s="37"/>
      <c r="S33" s="37"/>
      <c r="T33" s="37"/>
      <c r="U33" s="37"/>
    </row>
    <row r="34" spans="1:21" ht="12.75" customHeight="1">
      <c r="A34" s="84" t="s">
        <v>2279</v>
      </c>
      <c r="B34" s="85" t="s">
        <v>2280</v>
      </c>
      <c r="C34" s="186" t="s">
        <v>2892</v>
      </c>
      <c r="D34" s="254">
        <v>1762479.72</v>
      </c>
      <c r="E34" s="37"/>
      <c r="F34" s="37"/>
      <c r="G34" s="37"/>
      <c r="H34" s="37"/>
      <c r="I34" s="37"/>
      <c r="J34" s="37"/>
      <c r="K34" s="37"/>
      <c r="L34" s="37"/>
      <c r="M34" s="37"/>
      <c r="N34" s="37"/>
      <c r="O34" s="37"/>
      <c r="P34" s="37"/>
      <c r="Q34" s="37"/>
      <c r="R34" s="37"/>
      <c r="S34" s="37"/>
      <c r="T34" s="37"/>
      <c r="U34" s="37"/>
    </row>
    <row r="35" spans="1:21" ht="12.75" customHeight="1">
      <c r="A35" s="114" t="s">
        <v>2281</v>
      </c>
      <c r="B35" s="115" t="s">
        <v>2282</v>
      </c>
      <c r="C35" s="186" t="s">
        <v>2893</v>
      </c>
      <c r="D35" s="254">
        <v>926535.81</v>
      </c>
      <c r="E35" s="37"/>
      <c r="F35" s="37"/>
      <c r="G35" s="37"/>
      <c r="H35" s="37"/>
      <c r="I35" s="37"/>
      <c r="J35" s="37"/>
      <c r="K35" s="37"/>
      <c r="L35" s="37"/>
      <c r="M35" s="37"/>
      <c r="N35" s="37"/>
      <c r="O35" s="37"/>
      <c r="P35" s="37"/>
      <c r="Q35" s="37"/>
      <c r="R35" s="37"/>
      <c r="S35" s="37"/>
      <c r="T35" s="37"/>
      <c r="U35" s="37"/>
    </row>
    <row r="36" spans="1:21" ht="36">
      <c r="A36" s="114" t="s">
        <v>2865</v>
      </c>
      <c r="B36" s="115" t="s">
        <v>2894</v>
      </c>
      <c r="C36" s="186" t="s">
        <v>2895</v>
      </c>
      <c r="D36" s="40">
        <f>SUM(D37:D41)</f>
        <v>688413.92</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2868</v>
      </c>
      <c r="C37" s="186" t="s">
        <v>2896</v>
      </c>
      <c r="D37" s="254">
        <v>0</v>
      </c>
      <c r="E37" s="37"/>
      <c r="F37" s="37"/>
      <c r="G37" s="37"/>
      <c r="H37" s="37"/>
      <c r="I37" s="37"/>
      <c r="J37" s="37"/>
      <c r="K37" s="37"/>
      <c r="L37" s="37"/>
      <c r="M37" s="37"/>
      <c r="N37" s="37"/>
      <c r="O37" s="37"/>
      <c r="P37" s="37"/>
      <c r="Q37" s="37"/>
      <c r="R37" s="37"/>
      <c r="S37" s="37"/>
      <c r="T37" s="37"/>
      <c r="U37" s="37"/>
    </row>
    <row r="38" spans="1:21" ht="12.75" customHeight="1">
      <c r="A38" s="84" t="s">
        <v>2870</v>
      </c>
      <c r="B38" s="85" t="s">
        <v>2294</v>
      </c>
      <c r="C38" s="186" t="s">
        <v>2897</v>
      </c>
      <c r="D38" s="254"/>
      <c r="E38" s="37"/>
      <c r="F38" s="37"/>
      <c r="G38" s="37"/>
      <c r="H38" s="37"/>
      <c r="I38" s="37"/>
      <c r="J38" s="37"/>
      <c r="K38" s="37"/>
      <c r="L38" s="37"/>
      <c r="M38" s="37"/>
      <c r="N38" s="37"/>
      <c r="O38" s="37"/>
      <c r="P38" s="37"/>
      <c r="Q38" s="37"/>
      <c r="R38" s="37"/>
      <c r="S38" s="37"/>
      <c r="T38" s="37"/>
      <c r="U38" s="37"/>
    </row>
    <row r="39" spans="1:21" ht="12.75" customHeight="1">
      <c r="A39" s="84" t="s">
        <v>2872</v>
      </c>
      <c r="B39" s="85" t="s">
        <v>2298</v>
      </c>
      <c r="C39" s="186" t="s">
        <v>2898</v>
      </c>
      <c r="D39" s="254"/>
      <c r="E39" s="37"/>
      <c r="F39" s="37"/>
      <c r="G39" s="37"/>
      <c r="H39" s="37"/>
      <c r="I39" s="37"/>
      <c r="J39" s="37"/>
      <c r="K39" s="37"/>
      <c r="L39" s="37"/>
      <c r="M39" s="37"/>
      <c r="N39" s="37"/>
      <c r="O39" s="37"/>
      <c r="P39" s="37"/>
      <c r="Q39" s="37"/>
      <c r="R39" s="37"/>
      <c r="S39" s="37"/>
      <c r="T39" s="37"/>
      <c r="U39" s="37"/>
    </row>
    <row r="40" spans="1:21" ht="24">
      <c r="A40" s="84" t="s">
        <v>2899</v>
      </c>
      <c r="B40" s="85" t="s">
        <v>2875</v>
      </c>
      <c r="C40" s="186" t="s">
        <v>2900</v>
      </c>
      <c r="D40" s="254">
        <v>688413.92</v>
      </c>
      <c r="E40" s="37"/>
      <c r="F40" s="37"/>
      <c r="G40" s="37"/>
      <c r="H40" s="37"/>
      <c r="I40" s="37"/>
      <c r="J40" s="37"/>
      <c r="K40" s="37"/>
      <c r="L40" s="37"/>
      <c r="M40" s="37"/>
      <c r="N40" s="37"/>
      <c r="O40" s="37"/>
      <c r="P40" s="37"/>
      <c r="Q40" s="37"/>
      <c r="R40" s="37"/>
      <c r="S40" s="37"/>
      <c r="T40" s="37"/>
      <c r="U40" s="37"/>
    </row>
    <row r="41" spans="1:21" ht="24">
      <c r="A41" s="84" t="s">
        <v>2877</v>
      </c>
      <c r="B41" s="85" t="s">
        <v>2878</v>
      </c>
      <c r="C41" s="186" t="s">
        <v>2901</v>
      </c>
      <c r="D41" s="254"/>
      <c r="E41" s="37"/>
      <c r="F41" s="37"/>
      <c r="G41" s="37"/>
      <c r="H41" s="37"/>
      <c r="I41" s="37"/>
      <c r="J41" s="37"/>
      <c r="K41" s="37"/>
      <c r="L41" s="37"/>
      <c r="M41" s="37"/>
      <c r="N41" s="37"/>
      <c r="O41" s="37"/>
      <c r="P41" s="37"/>
      <c r="Q41" s="37"/>
      <c r="R41" s="37"/>
      <c r="S41" s="37"/>
      <c r="T41" s="37"/>
      <c r="U41" s="37"/>
    </row>
    <row r="42" spans="1:21" ht="24">
      <c r="A42" s="84"/>
      <c r="B42" s="115" t="s">
        <v>2902</v>
      </c>
      <c r="C42" s="186" t="s">
        <v>2903</v>
      </c>
      <c r="D42" s="40">
        <f>D5+D6-D24</f>
        <v>5347665.4499999993</v>
      </c>
      <c r="E42" s="37"/>
      <c r="F42" s="37"/>
      <c r="G42" s="37"/>
      <c r="H42" s="37"/>
      <c r="I42" s="37"/>
      <c r="J42" s="37"/>
      <c r="K42" s="37"/>
      <c r="L42" s="37"/>
      <c r="M42" s="37"/>
      <c r="N42" s="37"/>
      <c r="O42" s="37"/>
      <c r="P42" s="37"/>
      <c r="Q42" s="37"/>
      <c r="R42" s="37"/>
      <c r="S42" s="37"/>
      <c r="T42" s="37"/>
      <c r="U42" s="37"/>
    </row>
    <row r="43" spans="1:21" ht="24">
      <c r="A43" s="114"/>
      <c r="B43" s="115" t="s">
        <v>2904</v>
      </c>
      <c r="C43" s="186" t="s">
        <v>2905</v>
      </c>
      <c r="D43" s="40">
        <f>D44+D49+D90+D95</f>
        <v>336905.67000000004</v>
      </c>
      <c r="E43" s="37"/>
      <c r="F43" s="37"/>
      <c r="G43" s="37"/>
      <c r="H43" s="37"/>
      <c r="I43" s="37"/>
      <c r="J43" s="37"/>
      <c r="K43" s="37"/>
      <c r="L43" s="37"/>
      <c r="M43" s="37"/>
      <c r="N43" s="37"/>
      <c r="O43" s="37"/>
      <c r="P43" s="37"/>
      <c r="Q43" s="37"/>
      <c r="R43" s="37"/>
      <c r="S43" s="37"/>
      <c r="T43" s="37"/>
      <c r="U43" s="37"/>
    </row>
    <row r="44" spans="1:21" ht="24">
      <c r="A44" s="84"/>
      <c r="B44" s="115" t="s">
        <v>2906</v>
      </c>
      <c r="C44" s="186" t="s">
        <v>2907</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2908</v>
      </c>
      <c r="C45" s="186" t="s">
        <v>2909</v>
      </c>
      <c r="D45" s="254">
        <v>0</v>
      </c>
      <c r="E45" s="37"/>
      <c r="F45" s="37"/>
      <c r="G45" s="37"/>
      <c r="H45" s="37"/>
      <c r="I45" s="37"/>
      <c r="J45" s="37"/>
      <c r="K45" s="37"/>
      <c r="L45" s="37"/>
      <c r="M45" s="37"/>
      <c r="N45" s="37"/>
      <c r="O45" s="37"/>
      <c r="P45" s="37"/>
      <c r="Q45" s="37"/>
      <c r="R45" s="37"/>
      <c r="S45" s="37"/>
      <c r="T45" s="37"/>
      <c r="U45" s="37"/>
    </row>
    <row r="46" spans="1:21" ht="12.75" customHeight="1">
      <c r="A46" s="84"/>
      <c r="B46" s="85" t="s">
        <v>2910</v>
      </c>
      <c r="C46" s="186" t="s">
        <v>2911</v>
      </c>
      <c r="D46" s="254">
        <v>0</v>
      </c>
      <c r="E46" s="37"/>
      <c r="F46" s="37"/>
      <c r="G46" s="37"/>
      <c r="H46" s="37"/>
      <c r="I46" s="37"/>
      <c r="J46" s="37"/>
      <c r="K46" s="37"/>
      <c r="L46" s="37"/>
      <c r="M46" s="37"/>
      <c r="N46" s="37"/>
      <c r="O46" s="37"/>
      <c r="P46" s="37"/>
      <c r="Q46" s="37"/>
      <c r="R46" s="37"/>
      <c r="S46" s="37"/>
      <c r="T46" s="37"/>
      <c r="U46" s="37"/>
    </row>
    <row r="47" spans="1:21" ht="12.75" customHeight="1">
      <c r="A47" s="84"/>
      <c r="B47" s="85" t="s">
        <v>2912</v>
      </c>
      <c r="C47" s="186" t="s">
        <v>2913</v>
      </c>
      <c r="D47" s="254">
        <v>0</v>
      </c>
      <c r="E47" s="37"/>
      <c r="F47" s="37"/>
      <c r="G47" s="37"/>
      <c r="H47" s="37"/>
      <c r="I47" s="37"/>
      <c r="J47" s="37"/>
      <c r="K47" s="37"/>
      <c r="L47" s="37"/>
      <c r="M47" s="37"/>
      <c r="N47" s="37"/>
      <c r="O47" s="37"/>
      <c r="P47" s="37"/>
      <c r="Q47" s="37"/>
      <c r="R47" s="37"/>
      <c r="S47" s="37"/>
      <c r="T47" s="37"/>
      <c r="U47" s="37"/>
    </row>
    <row r="48" spans="1:21" ht="12.75" customHeight="1">
      <c r="A48" s="84"/>
      <c r="B48" s="85" t="s">
        <v>2914</v>
      </c>
      <c r="C48" s="186" t="s">
        <v>2915</v>
      </c>
      <c r="D48" s="254">
        <v>0</v>
      </c>
      <c r="E48" s="37"/>
      <c r="F48" s="37"/>
      <c r="G48" s="37"/>
      <c r="H48" s="37"/>
      <c r="I48" s="37"/>
      <c r="J48" s="37"/>
      <c r="K48" s="37"/>
      <c r="L48" s="37"/>
      <c r="M48" s="37"/>
      <c r="N48" s="37"/>
      <c r="O48" s="37"/>
      <c r="P48" s="37"/>
      <c r="Q48" s="37"/>
      <c r="R48" s="37"/>
      <c r="S48" s="37"/>
      <c r="T48" s="37"/>
      <c r="U48" s="37"/>
    </row>
    <row r="49" spans="1:21" ht="24">
      <c r="A49" s="114" t="s">
        <v>2257</v>
      </c>
      <c r="B49" s="166" t="s">
        <v>2916</v>
      </c>
      <c r="C49" s="186" t="s">
        <v>2917</v>
      </c>
      <c r="D49" s="40">
        <f>D50+D55+D60+D65+D70+D75+D80+D85</f>
        <v>118979.79000000001</v>
      </c>
      <c r="E49" s="37"/>
      <c r="F49" s="37"/>
      <c r="G49" s="37"/>
      <c r="H49" s="37"/>
      <c r="I49" s="37"/>
      <c r="J49" s="37"/>
      <c r="K49" s="37"/>
      <c r="L49" s="37"/>
      <c r="M49" s="37"/>
      <c r="N49" s="37"/>
      <c r="O49" s="37"/>
      <c r="P49" s="37"/>
      <c r="Q49" s="37"/>
      <c r="R49" s="37"/>
      <c r="S49" s="37"/>
      <c r="T49" s="37"/>
      <c r="U49" s="37"/>
    </row>
    <row r="50" spans="1:21" ht="12.75" customHeight="1">
      <c r="A50" s="114" t="s">
        <v>2259</v>
      </c>
      <c r="B50" s="115" t="s">
        <v>2918</v>
      </c>
      <c r="C50" s="186" t="s">
        <v>2919</v>
      </c>
      <c r="D50" s="40">
        <f>SUM(D51:D54)</f>
        <v>60</v>
      </c>
      <c r="E50" s="37"/>
      <c r="F50" s="37"/>
      <c r="G50" s="37"/>
      <c r="H50" s="37"/>
      <c r="I50" s="37"/>
      <c r="J50" s="37"/>
      <c r="K50" s="37"/>
      <c r="L50" s="37"/>
      <c r="M50" s="37"/>
      <c r="N50" s="37"/>
      <c r="O50" s="37"/>
      <c r="P50" s="37"/>
      <c r="Q50" s="37"/>
      <c r="R50" s="37"/>
      <c r="S50" s="37"/>
      <c r="T50" s="37"/>
      <c r="U50" s="37"/>
    </row>
    <row r="51" spans="1:21" ht="12.75" customHeight="1">
      <c r="A51" s="84"/>
      <c r="B51" s="85" t="s">
        <v>2908</v>
      </c>
      <c r="C51" s="186" t="s">
        <v>2920</v>
      </c>
      <c r="D51" s="254">
        <v>0</v>
      </c>
      <c r="E51" s="37"/>
      <c r="F51" s="37"/>
      <c r="G51" s="37"/>
      <c r="H51" s="37"/>
      <c r="I51" s="37"/>
      <c r="J51" s="37"/>
      <c r="K51" s="37"/>
      <c r="L51" s="37"/>
      <c r="M51" s="37"/>
      <c r="N51" s="37"/>
      <c r="O51" s="37"/>
      <c r="P51" s="37"/>
      <c r="Q51" s="37"/>
      <c r="R51" s="37"/>
      <c r="S51" s="37"/>
      <c r="T51" s="37"/>
      <c r="U51" s="37"/>
    </row>
    <row r="52" spans="1:21" ht="12.75" customHeight="1">
      <c r="A52" s="84"/>
      <c r="B52" s="85" t="s">
        <v>2910</v>
      </c>
      <c r="C52" s="186" t="s">
        <v>2921</v>
      </c>
      <c r="D52" s="254">
        <v>60</v>
      </c>
      <c r="E52" s="37"/>
      <c r="F52" s="37"/>
      <c r="G52" s="37"/>
      <c r="H52" s="37"/>
      <c r="I52" s="37"/>
      <c r="J52" s="37"/>
      <c r="K52" s="37"/>
      <c r="L52" s="37"/>
      <c r="M52" s="37"/>
      <c r="N52" s="37"/>
      <c r="O52" s="37"/>
      <c r="P52" s="37"/>
      <c r="Q52" s="37"/>
      <c r="R52" s="37"/>
      <c r="S52" s="37"/>
      <c r="T52" s="37"/>
      <c r="U52" s="37"/>
    </row>
    <row r="53" spans="1:21" ht="12.75" customHeight="1">
      <c r="A53" s="114"/>
      <c r="B53" s="85" t="s">
        <v>2912</v>
      </c>
      <c r="C53" s="186" t="s">
        <v>2922</v>
      </c>
      <c r="D53" s="254">
        <v>0</v>
      </c>
      <c r="E53" s="37"/>
      <c r="F53" s="37"/>
      <c r="G53" s="37"/>
      <c r="H53" s="37"/>
      <c r="I53" s="37"/>
      <c r="J53" s="37"/>
      <c r="K53" s="37"/>
      <c r="L53" s="37"/>
      <c r="M53" s="37"/>
      <c r="N53" s="37"/>
      <c r="O53" s="37"/>
      <c r="P53" s="37"/>
      <c r="Q53" s="37"/>
      <c r="R53" s="37"/>
      <c r="S53" s="37"/>
      <c r="T53" s="37"/>
      <c r="U53" s="37"/>
    </row>
    <row r="54" spans="1:21" ht="12.75" customHeight="1">
      <c r="A54" s="84"/>
      <c r="B54" s="85" t="s">
        <v>2914</v>
      </c>
      <c r="C54" s="186" t="s">
        <v>2923</v>
      </c>
      <c r="D54" s="254"/>
      <c r="E54" s="37"/>
      <c r="F54" s="37"/>
      <c r="G54" s="37"/>
      <c r="H54" s="37"/>
      <c r="I54" s="37"/>
      <c r="J54" s="37"/>
      <c r="K54" s="37"/>
      <c r="L54" s="37"/>
      <c r="M54" s="37"/>
      <c r="N54" s="37"/>
      <c r="O54" s="37"/>
      <c r="P54" s="37"/>
      <c r="Q54" s="37"/>
      <c r="R54" s="37"/>
      <c r="S54" s="37"/>
      <c r="T54" s="37"/>
      <c r="U54" s="37"/>
    </row>
    <row r="55" spans="1:21" ht="12.75" customHeight="1">
      <c r="A55" s="114" t="s">
        <v>2261</v>
      </c>
      <c r="B55" s="115" t="s">
        <v>2924</v>
      </c>
      <c r="C55" s="186" t="s">
        <v>2925</v>
      </c>
      <c r="D55" s="40">
        <f>SUM(D56:D59)</f>
        <v>114556.39</v>
      </c>
      <c r="E55" s="37"/>
      <c r="F55" s="37"/>
      <c r="G55" s="37"/>
      <c r="H55" s="37"/>
      <c r="I55" s="37"/>
      <c r="J55" s="37"/>
      <c r="K55" s="37"/>
      <c r="L55" s="37"/>
      <c r="M55" s="37"/>
      <c r="N55" s="37"/>
      <c r="O55" s="37"/>
      <c r="P55" s="37"/>
      <c r="Q55" s="37"/>
      <c r="R55" s="37"/>
      <c r="S55" s="37"/>
      <c r="T55" s="37"/>
      <c r="U55" s="37"/>
    </row>
    <row r="56" spans="1:21" ht="12.75" customHeight="1">
      <c r="A56" s="84"/>
      <c r="B56" s="85" t="s">
        <v>2908</v>
      </c>
      <c r="C56" s="186" t="s">
        <v>2926</v>
      </c>
      <c r="D56" s="254">
        <v>107122.46</v>
      </c>
      <c r="E56" s="37"/>
      <c r="F56" s="37"/>
      <c r="G56" s="37"/>
      <c r="H56" s="37"/>
      <c r="I56" s="37"/>
      <c r="J56" s="37"/>
      <c r="K56" s="37"/>
      <c r="L56" s="37"/>
      <c r="M56" s="37"/>
      <c r="N56" s="37"/>
      <c r="O56" s="37"/>
      <c r="P56" s="37"/>
      <c r="Q56" s="37"/>
      <c r="R56" s="37"/>
      <c r="S56" s="37"/>
      <c r="T56" s="37"/>
      <c r="U56" s="37"/>
    </row>
    <row r="57" spans="1:21" ht="12.75" customHeight="1">
      <c r="A57" s="84"/>
      <c r="B57" s="85" t="s">
        <v>2910</v>
      </c>
      <c r="C57" s="186" t="s">
        <v>2927</v>
      </c>
      <c r="D57" s="254">
        <v>6340.23</v>
      </c>
      <c r="E57" s="37"/>
      <c r="F57" s="37"/>
      <c r="G57" s="37"/>
      <c r="H57" s="37"/>
      <c r="I57" s="37"/>
      <c r="J57" s="37"/>
      <c r="K57" s="37"/>
      <c r="L57" s="37"/>
      <c r="M57" s="37"/>
      <c r="N57" s="37"/>
      <c r="O57" s="37"/>
      <c r="P57" s="37"/>
      <c r="Q57" s="37"/>
      <c r="R57" s="37"/>
      <c r="S57" s="37"/>
      <c r="T57" s="37"/>
      <c r="U57" s="37"/>
    </row>
    <row r="58" spans="1:21" ht="12.75" customHeight="1">
      <c r="A58" s="84"/>
      <c r="B58" s="85" t="s">
        <v>2912</v>
      </c>
      <c r="C58" s="186" t="s">
        <v>2928</v>
      </c>
      <c r="D58" s="254">
        <v>1093.70</v>
      </c>
      <c r="E58" s="37"/>
      <c r="F58" s="37"/>
      <c r="G58" s="37"/>
      <c r="H58" s="37"/>
      <c r="I58" s="37"/>
      <c r="J58" s="37"/>
      <c r="K58" s="37"/>
      <c r="L58" s="37"/>
      <c r="M58" s="37"/>
      <c r="N58" s="37"/>
      <c r="O58" s="37"/>
      <c r="P58" s="37"/>
      <c r="Q58" s="37"/>
      <c r="R58" s="37"/>
      <c r="S58" s="37"/>
      <c r="T58" s="37"/>
      <c r="U58" s="37"/>
    </row>
    <row r="59" spans="1:21" ht="12.75" customHeight="1">
      <c r="A59" s="84"/>
      <c r="B59" s="85" t="s">
        <v>2914</v>
      </c>
      <c r="C59" s="186" t="s">
        <v>2929</v>
      </c>
      <c r="D59" s="254">
        <v>0</v>
      </c>
      <c r="E59" s="37"/>
      <c r="F59" s="37"/>
      <c r="G59" s="37"/>
      <c r="H59" s="37"/>
      <c r="I59" s="37"/>
      <c r="J59" s="37"/>
      <c r="K59" s="37"/>
      <c r="L59" s="37"/>
      <c r="M59" s="37"/>
      <c r="N59" s="37"/>
      <c r="O59" s="37"/>
      <c r="P59" s="37"/>
      <c r="Q59" s="37"/>
      <c r="R59" s="37"/>
      <c r="S59" s="37"/>
      <c r="T59" s="37"/>
      <c r="U59" s="37"/>
    </row>
    <row r="60" spans="1:21" ht="12.75" customHeight="1">
      <c r="A60" s="114" t="s">
        <v>2263</v>
      </c>
      <c r="B60" s="115" t="s">
        <v>2930</v>
      </c>
      <c r="C60" s="186" t="s">
        <v>2931</v>
      </c>
      <c r="D60" s="40">
        <f>SUM(D61:D64)</f>
        <v>1396.47</v>
      </c>
      <c r="E60" s="37"/>
      <c r="F60" s="37"/>
      <c r="G60" s="37"/>
      <c r="H60" s="37"/>
      <c r="I60" s="37"/>
      <c r="J60" s="37"/>
      <c r="K60" s="37"/>
      <c r="L60" s="37"/>
      <c r="M60" s="37"/>
      <c r="N60" s="37"/>
      <c r="O60" s="37"/>
      <c r="P60" s="37"/>
      <c r="Q60" s="37"/>
      <c r="R60" s="37"/>
      <c r="S60" s="37"/>
      <c r="T60" s="37"/>
      <c r="U60" s="37"/>
    </row>
    <row r="61" spans="1:21" ht="12.75" customHeight="1">
      <c r="A61" s="84"/>
      <c r="B61" s="85" t="s">
        <v>2908</v>
      </c>
      <c r="C61" s="186" t="s">
        <v>2932</v>
      </c>
      <c r="D61" s="254">
        <v>1396.47</v>
      </c>
      <c r="E61" s="37"/>
      <c r="F61" s="37"/>
      <c r="G61" s="37"/>
      <c r="H61" s="37"/>
      <c r="I61" s="37"/>
      <c r="J61" s="37"/>
      <c r="K61" s="37"/>
      <c r="L61" s="37"/>
      <c r="M61" s="37"/>
      <c r="N61" s="37"/>
      <c r="O61" s="37"/>
      <c r="P61" s="37"/>
      <c r="Q61" s="37"/>
      <c r="R61" s="37"/>
      <c r="S61" s="37"/>
      <c r="T61" s="37"/>
      <c r="U61" s="37"/>
    </row>
    <row r="62" spans="1:21" ht="12.75" customHeight="1">
      <c r="A62" s="84"/>
      <c r="B62" s="85" t="s">
        <v>2910</v>
      </c>
      <c r="C62" s="186" t="s">
        <v>2933</v>
      </c>
      <c r="D62" s="254">
        <v>0</v>
      </c>
      <c r="E62" s="37"/>
      <c r="F62" s="37"/>
      <c r="G62" s="37"/>
      <c r="H62" s="37"/>
      <c r="I62" s="37"/>
      <c r="J62" s="37"/>
      <c r="K62" s="37"/>
      <c r="L62" s="37"/>
      <c r="M62" s="37"/>
      <c r="N62" s="37"/>
      <c r="O62" s="37"/>
      <c r="P62" s="37"/>
      <c r="Q62" s="37"/>
      <c r="R62" s="37"/>
      <c r="S62" s="37"/>
      <c r="T62" s="37"/>
      <c r="U62" s="37"/>
    </row>
    <row r="63" spans="1:21" ht="12.75" customHeight="1">
      <c r="A63" s="114"/>
      <c r="B63" s="85" t="s">
        <v>2912</v>
      </c>
      <c r="C63" s="186" t="s">
        <v>2934</v>
      </c>
      <c r="D63" s="254">
        <v>0</v>
      </c>
      <c r="E63" s="37"/>
      <c r="F63" s="37"/>
      <c r="G63" s="37"/>
      <c r="H63" s="37"/>
      <c r="I63" s="37"/>
      <c r="J63" s="37"/>
      <c r="K63" s="37"/>
      <c r="L63" s="37"/>
      <c r="M63" s="37"/>
      <c r="N63" s="37"/>
      <c r="O63" s="37"/>
      <c r="P63" s="37"/>
      <c r="Q63" s="37"/>
      <c r="R63" s="37"/>
      <c r="S63" s="37"/>
      <c r="T63" s="37"/>
      <c r="U63" s="37"/>
    </row>
    <row r="64" spans="1:21" ht="12.75" customHeight="1">
      <c r="A64" s="84"/>
      <c r="B64" s="85" t="s">
        <v>2914</v>
      </c>
      <c r="C64" s="186" t="s">
        <v>2935</v>
      </c>
      <c r="D64" s="254">
        <v>0</v>
      </c>
      <c r="E64" s="37"/>
      <c r="F64" s="37"/>
      <c r="G64" s="37"/>
      <c r="H64" s="37"/>
      <c r="I64" s="37"/>
      <c r="J64" s="37"/>
      <c r="K64" s="37"/>
      <c r="L64" s="37"/>
      <c r="M64" s="37"/>
      <c r="N64" s="37"/>
      <c r="O64" s="37"/>
      <c r="P64" s="37"/>
      <c r="Q64" s="37"/>
      <c r="R64" s="37"/>
      <c r="S64" s="37"/>
      <c r="T64" s="37"/>
      <c r="U64" s="37"/>
    </row>
    <row r="65" spans="1:21" ht="12.75" customHeight="1">
      <c r="A65" s="114" t="s">
        <v>2271</v>
      </c>
      <c r="B65" s="115" t="s">
        <v>2936</v>
      </c>
      <c r="C65" s="186" t="s">
        <v>2937</v>
      </c>
      <c r="D65" s="40">
        <f>SUM(D66:D69)</f>
        <v>0</v>
      </c>
      <c r="E65" s="37"/>
      <c r="F65" s="37"/>
      <c r="G65" s="37"/>
      <c r="H65" s="37"/>
      <c r="I65" s="37"/>
      <c r="J65" s="37"/>
      <c r="K65" s="37"/>
      <c r="L65" s="37"/>
      <c r="M65" s="37"/>
      <c r="N65" s="37"/>
      <c r="O65" s="37"/>
      <c r="P65" s="37"/>
      <c r="Q65" s="37"/>
      <c r="R65" s="37"/>
      <c r="S65" s="37"/>
      <c r="T65" s="37"/>
      <c r="U65" s="37"/>
    </row>
    <row r="66" spans="1:21" ht="12.75" customHeight="1">
      <c r="A66" s="84"/>
      <c r="B66" s="85" t="s">
        <v>2908</v>
      </c>
      <c r="C66" s="186" t="s">
        <v>2938</v>
      </c>
      <c r="D66" s="254"/>
      <c r="E66" s="37"/>
      <c r="F66" s="37"/>
      <c r="G66" s="37"/>
      <c r="H66" s="37"/>
      <c r="I66" s="37"/>
      <c r="J66" s="37"/>
      <c r="K66" s="37"/>
      <c r="L66" s="37"/>
      <c r="M66" s="37"/>
      <c r="N66" s="37"/>
      <c r="O66" s="37"/>
      <c r="P66" s="37"/>
      <c r="Q66" s="37"/>
      <c r="R66" s="37"/>
      <c r="S66" s="37"/>
      <c r="T66" s="37"/>
      <c r="U66" s="37"/>
    </row>
    <row r="67" spans="1:21" ht="12.75" customHeight="1">
      <c r="A67" s="84"/>
      <c r="B67" s="85" t="s">
        <v>2910</v>
      </c>
      <c r="C67" s="186" t="s">
        <v>2939</v>
      </c>
      <c r="D67" s="254"/>
      <c r="E67" s="37"/>
      <c r="F67" s="37"/>
      <c r="G67" s="37"/>
      <c r="H67" s="37"/>
      <c r="I67" s="37"/>
      <c r="J67" s="37"/>
      <c r="K67" s="37"/>
      <c r="L67" s="37"/>
      <c r="M67" s="37"/>
      <c r="N67" s="37"/>
      <c r="O67" s="37"/>
      <c r="P67" s="37"/>
      <c r="Q67" s="37"/>
      <c r="R67" s="37"/>
      <c r="S67" s="37"/>
      <c r="T67" s="37"/>
      <c r="U67" s="37"/>
    </row>
    <row r="68" spans="1:21" ht="12.75" customHeight="1">
      <c r="A68" s="84"/>
      <c r="B68" s="85" t="s">
        <v>2912</v>
      </c>
      <c r="C68" s="186" t="s">
        <v>2940</v>
      </c>
      <c r="D68" s="254"/>
      <c r="E68" s="37"/>
      <c r="F68" s="37"/>
      <c r="G68" s="37"/>
      <c r="H68" s="37"/>
      <c r="I68" s="37"/>
      <c r="J68" s="37"/>
      <c r="K68" s="37"/>
      <c r="L68" s="37"/>
      <c r="M68" s="37"/>
      <c r="N68" s="37"/>
      <c r="O68" s="37"/>
      <c r="P68" s="37"/>
      <c r="Q68" s="37"/>
      <c r="R68" s="37"/>
      <c r="S68" s="37"/>
      <c r="T68" s="37"/>
      <c r="U68" s="37"/>
    </row>
    <row r="69" spans="1:21" ht="12.75" customHeight="1">
      <c r="A69" s="84"/>
      <c r="B69" s="85" t="s">
        <v>2914</v>
      </c>
      <c r="C69" s="186" t="s">
        <v>2941</v>
      </c>
      <c r="D69" s="254"/>
      <c r="E69" s="37"/>
      <c r="F69" s="37"/>
      <c r="G69" s="37"/>
      <c r="H69" s="37"/>
      <c r="I69" s="37"/>
      <c r="J69" s="37"/>
      <c r="K69" s="37"/>
      <c r="L69" s="37"/>
      <c r="M69" s="37"/>
      <c r="N69" s="37"/>
      <c r="O69" s="37"/>
      <c r="P69" s="37"/>
      <c r="Q69" s="37"/>
      <c r="R69" s="37"/>
      <c r="S69" s="37"/>
      <c r="T69" s="37"/>
      <c r="U69" s="37"/>
    </row>
    <row r="70" spans="1:21" ht="24">
      <c r="A70" s="114" t="s">
        <v>2273</v>
      </c>
      <c r="B70" s="115" t="s">
        <v>2942</v>
      </c>
      <c r="C70" s="186" t="s">
        <v>2943</v>
      </c>
      <c r="D70" s="40">
        <f>SUM(D71:D74)</f>
        <v>2787.19</v>
      </c>
      <c r="E70" s="37"/>
      <c r="F70" s="37"/>
      <c r="G70" s="37"/>
      <c r="H70" s="37"/>
      <c r="I70" s="37"/>
      <c r="J70" s="37"/>
      <c r="K70" s="37"/>
      <c r="L70" s="37"/>
      <c r="M70" s="37"/>
      <c r="N70" s="37"/>
      <c r="O70" s="37"/>
      <c r="P70" s="37"/>
      <c r="Q70" s="37"/>
      <c r="R70" s="37"/>
      <c r="S70" s="37"/>
      <c r="T70" s="37"/>
      <c r="U70" s="37"/>
    </row>
    <row r="71" spans="1:21" ht="12.75" customHeight="1">
      <c r="A71" s="84"/>
      <c r="B71" s="85" t="s">
        <v>2908</v>
      </c>
      <c r="C71" s="186" t="s">
        <v>2944</v>
      </c>
      <c r="D71" s="254">
        <v>2787.19</v>
      </c>
      <c r="E71" s="37"/>
      <c r="F71" s="37"/>
      <c r="G71" s="37"/>
      <c r="H71" s="37"/>
      <c r="I71" s="37"/>
      <c r="J71" s="37"/>
      <c r="K71" s="37"/>
      <c r="L71" s="37"/>
      <c r="M71" s="37"/>
      <c r="N71" s="37"/>
      <c r="O71" s="37"/>
      <c r="P71" s="37"/>
      <c r="Q71" s="37"/>
      <c r="R71" s="37"/>
      <c r="S71" s="37"/>
      <c r="T71" s="37"/>
      <c r="U71" s="37"/>
    </row>
    <row r="72" spans="1:21" ht="12.75" customHeight="1">
      <c r="A72" s="84"/>
      <c r="B72" s="85" t="s">
        <v>2910</v>
      </c>
      <c r="C72" s="186" t="s">
        <v>2945</v>
      </c>
      <c r="D72" s="254">
        <v>0</v>
      </c>
      <c r="E72" s="37"/>
      <c r="F72" s="37"/>
      <c r="G72" s="37"/>
      <c r="H72" s="37"/>
      <c r="I72" s="37"/>
      <c r="J72" s="37"/>
      <c r="K72" s="37"/>
      <c r="L72" s="37"/>
      <c r="M72" s="37"/>
      <c r="N72" s="37"/>
      <c r="O72" s="37"/>
      <c r="P72" s="37"/>
      <c r="Q72" s="37"/>
      <c r="R72" s="37"/>
      <c r="S72" s="37"/>
      <c r="T72" s="37"/>
      <c r="U72" s="37"/>
    </row>
    <row r="73" spans="1:21" ht="12.75" customHeight="1">
      <c r="A73" s="84"/>
      <c r="B73" s="85" t="s">
        <v>2912</v>
      </c>
      <c r="C73" s="186" t="s">
        <v>2946</v>
      </c>
      <c r="D73" s="254">
        <v>0</v>
      </c>
      <c r="E73" s="37"/>
      <c r="F73" s="37"/>
      <c r="G73" s="37"/>
      <c r="H73" s="37"/>
      <c r="I73" s="37"/>
      <c r="J73" s="37"/>
      <c r="K73" s="37"/>
      <c r="L73" s="37"/>
      <c r="M73" s="37"/>
      <c r="N73" s="37"/>
      <c r="O73" s="37"/>
      <c r="P73" s="37"/>
      <c r="Q73" s="37"/>
      <c r="R73" s="37"/>
      <c r="S73" s="37"/>
      <c r="T73" s="37"/>
      <c r="U73" s="37"/>
    </row>
    <row r="74" spans="1:21" ht="12.75" customHeight="1">
      <c r="A74" s="84"/>
      <c r="B74" s="85" t="s">
        <v>2914</v>
      </c>
      <c r="C74" s="186" t="s">
        <v>2947</v>
      </c>
      <c r="D74" s="254">
        <v>0</v>
      </c>
      <c r="E74" s="37"/>
      <c r="F74" s="37"/>
      <c r="G74" s="37"/>
      <c r="H74" s="37"/>
      <c r="I74" s="37"/>
      <c r="J74" s="37"/>
      <c r="K74" s="37"/>
      <c r="L74" s="37"/>
      <c r="M74" s="37"/>
      <c r="N74" s="37"/>
      <c r="O74" s="37"/>
      <c r="P74" s="37"/>
      <c r="Q74" s="37"/>
      <c r="R74" s="37"/>
      <c r="S74" s="37"/>
      <c r="T74" s="37"/>
      <c r="U74" s="37"/>
    </row>
    <row r="75" spans="1:21" ht="24">
      <c r="A75" s="114" t="s">
        <v>2275</v>
      </c>
      <c r="B75" s="115" t="s">
        <v>2948</v>
      </c>
      <c r="C75" s="186" t="s">
        <v>2949</v>
      </c>
      <c r="D75" s="40">
        <f>SUM(D76:D79)</f>
        <v>179.74</v>
      </c>
      <c r="E75" s="37"/>
      <c r="F75" s="37"/>
      <c r="G75" s="37"/>
      <c r="H75" s="37"/>
      <c r="I75" s="37"/>
      <c r="J75" s="37"/>
      <c r="K75" s="37"/>
      <c r="L75" s="37"/>
      <c r="M75" s="37"/>
      <c r="N75" s="37"/>
      <c r="O75" s="37"/>
      <c r="P75" s="37"/>
      <c r="Q75" s="37"/>
      <c r="R75" s="37"/>
      <c r="S75" s="37"/>
      <c r="T75" s="37"/>
      <c r="U75" s="37"/>
    </row>
    <row r="76" spans="1:21" ht="12.75" customHeight="1">
      <c r="A76" s="84"/>
      <c r="B76" s="85" t="s">
        <v>2908</v>
      </c>
      <c r="C76" s="186" t="s">
        <v>2950</v>
      </c>
      <c r="D76" s="254">
        <v>0</v>
      </c>
      <c r="E76" s="37"/>
      <c r="F76" s="37"/>
      <c r="G76" s="37"/>
      <c r="H76" s="37"/>
      <c r="I76" s="37"/>
      <c r="J76" s="37"/>
      <c r="K76" s="37"/>
      <c r="L76" s="37"/>
      <c r="M76" s="37"/>
      <c r="N76" s="37"/>
      <c r="O76" s="37"/>
      <c r="P76" s="37"/>
      <c r="Q76" s="37"/>
      <c r="R76" s="37"/>
      <c r="S76" s="37"/>
      <c r="T76" s="37"/>
      <c r="U76" s="37"/>
    </row>
    <row r="77" spans="1:21" ht="12.75" customHeight="1">
      <c r="A77" s="84"/>
      <c r="B77" s="85" t="s">
        <v>2910</v>
      </c>
      <c r="C77" s="186" t="s">
        <v>2951</v>
      </c>
      <c r="D77" s="254">
        <v>179.74</v>
      </c>
      <c r="E77" s="37"/>
      <c r="F77" s="37"/>
      <c r="G77" s="37"/>
      <c r="H77" s="37"/>
      <c r="I77" s="37"/>
      <c r="J77" s="37"/>
      <c r="K77" s="37"/>
      <c r="L77" s="37"/>
      <c r="M77" s="37"/>
      <c r="N77" s="37"/>
      <c r="O77" s="37"/>
      <c r="P77" s="37"/>
      <c r="Q77" s="37"/>
      <c r="R77" s="37"/>
      <c r="S77" s="37"/>
      <c r="T77" s="37"/>
      <c r="U77" s="37"/>
    </row>
    <row r="78" spans="1:21" ht="12.75" customHeight="1">
      <c r="A78" s="84"/>
      <c r="B78" s="85" t="s">
        <v>2912</v>
      </c>
      <c r="C78" s="186" t="s">
        <v>2952</v>
      </c>
      <c r="D78" s="254">
        <v>0</v>
      </c>
      <c r="E78" s="37"/>
      <c r="F78" s="37"/>
      <c r="G78" s="37"/>
      <c r="H78" s="37"/>
      <c r="I78" s="37"/>
      <c r="J78" s="37"/>
      <c r="K78" s="37"/>
      <c r="L78" s="37"/>
      <c r="M78" s="37"/>
      <c r="N78" s="37"/>
      <c r="O78" s="37"/>
      <c r="P78" s="37"/>
      <c r="Q78" s="37"/>
      <c r="R78" s="37"/>
      <c r="S78" s="37"/>
      <c r="T78" s="37"/>
      <c r="U78" s="37"/>
    </row>
    <row r="79" spans="1:21" ht="12.75" customHeight="1">
      <c r="A79" s="114"/>
      <c r="B79" s="85" t="s">
        <v>2914</v>
      </c>
      <c r="C79" s="186" t="s">
        <v>2953</v>
      </c>
      <c r="D79" s="254"/>
      <c r="E79" s="37"/>
      <c r="F79" s="37"/>
      <c r="G79" s="37"/>
      <c r="H79" s="37"/>
      <c r="I79" s="37"/>
      <c r="J79" s="37"/>
      <c r="K79" s="37"/>
      <c r="L79" s="37"/>
      <c r="M79" s="37"/>
      <c r="N79" s="37"/>
      <c r="O79" s="37"/>
      <c r="P79" s="37"/>
      <c r="Q79" s="37"/>
      <c r="R79" s="37"/>
      <c r="S79" s="37"/>
      <c r="T79" s="37"/>
      <c r="U79" s="37"/>
    </row>
    <row r="80" spans="1:21" ht="24">
      <c r="A80" s="114" t="s">
        <v>2277</v>
      </c>
      <c r="B80" s="203" t="s">
        <v>2954</v>
      </c>
      <c r="C80" s="186" t="s">
        <v>2955</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2908</v>
      </c>
      <c r="C81" s="186" t="s">
        <v>2956</v>
      </c>
      <c r="D81" s="254"/>
      <c r="E81" s="37"/>
      <c r="F81" s="37"/>
      <c r="G81" s="37"/>
      <c r="H81" s="37"/>
      <c r="I81" s="37"/>
      <c r="J81" s="37"/>
      <c r="K81" s="37"/>
      <c r="L81" s="37"/>
      <c r="M81" s="37"/>
      <c r="N81" s="37"/>
      <c r="O81" s="37"/>
      <c r="P81" s="37"/>
      <c r="Q81" s="37"/>
      <c r="R81" s="37"/>
      <c r="S81" s="37"/>
      <c r="T81" s="37"/>
      <c r="U81" s="37"/>
    </row>
    <row r="82" spans="1:21" ht="12.75" customHeight="1">
      <c r="A82" s="114"/>
      <c r="B82" s="85" t="s">
        <v>2910</v>
      </c>
      <c r="C82" s="186" t="s">
        <v>2957</v>
      </c>
      <c r="D82" s="254"/>
      <c r="E82" s="37"/>
      <c r="F82" s="37"/>
      <c r="G82" s="37"/>
      <c r="H82" s="37"/>
      <c r="I82" s="37"/>
      <c r="J82" s="37"/>
      <c r="K82" s="37"/>
      <c r="L82" s="37"/>
      <c r="M82" s="37"/>
      <c r="N82" s="37"/>
      <c r="O82" s="37"/>
      <c r="P82" s="37"/>
      <c r="Q82" s="37"/>
      <c r="R82" s="37"/>
      <c r="S82" s="37"/>
      <c r="T82" s="37"/>
      <c r="U82" s="37"/>
    </row>
    <row r="83" spans="1:21" ht="12.75" customHeight="1">
      <c r="A83" s="114"/>
      <c r="B83" s="85" t="s">
        <v>2912</v>
      </c>
      <c r="C83" s="186" t="s">
        <v>2958</v>
      </c>
      <c r="D83" s="254"/>
      <c r="E83" s="37"/>
      <c r="F83" s="37"/>
      <c r="G83" s="37"/>
      <c r="H83" s="37"/>
      <c r="I83" s="37"/>
      <c r="J83" s="37"/>
      <c r="K83" s="37"/>
      <c r="L83" s="37"/>
      <c r="M83" s="37"/>
      <c r="N83" s="37"/>
      <c r="O83" s="37"/>
      <c r="P83" s="37"/>
      <c r="Q83" s="37"/>
      <c r="R83" s="37"/>
      <c r="S83" s="37"/>
      <c r="T83" s="37"/>
      <c r="U83" s="37"/>
    </row>
    <row r="84" spans="1:21" ht="12.75" customHeight="1">
      <c r="A84" s="114"/>
      <c r="B84" s="85" t="s">
        <v>2914</v>
      </c>
      <c r="C84" s="186" t="s">
        <v>2959</v>
      </c>
      <c r="D84" s="254"/>
      <c r="E84" s="37"/>
      <c r="F84" s="37"/>
      <c r="G84" s="37"/>
      <c r="H84" s="37"/>
      <c r="I84" s="37"/>
      <c r="J84" s="37"/>
      <c r="K84" s="37"/>
      <c r="L84" s="37"/>
      <c r="M84" s="37"/>
      <c r="N84" s="37"/>
      <c r="O84" s="37"/>
      <c r="P84" s="37"/>
      <c r="Q84" s="37"/>
      <c r="R84" s="37"/>
      <c r="S84" s="37"/>
      <c r="T84" s="37"/>
      <c r="U84" s="37"/>
    </row>
    <row r="85" spans="1:21" ht="12.75" customHeight="1">
      <c r="A85" s="114" t="s">
        <v>2279</v>
      </c>
      <c r="B85" s="203" t="s">
        <v>2960</v>
      </c>
      <c r="C85" s="186" t="s">
        <v>2961</v>
      </c>
      <c r="D85" s="40">
        <f>SUM(D86:D89)</f>
        <v>0</v>
      </c>
      <c r="E85" s="37"/>
      <c r="F85" s="37"/>
      <c r="G85" s="37"/>
      <c r="H85" s="37"/>
      <c r="I85" s="37"/>
      <c r="J85" s="37"/>
      <c r="K85" s="37"/>
      <c r="L85" s="37"/>
      <c r="M85" s="37"/>
      <c r="N85" s="37"/>
      <c r="O85" s="37"/>
      <c r="P85" s="37"/>
      <c r="Q85" s="37"/>
      <c r="R85" s="37"/>
      <c r="S85" s="37"/>
      <c r="T85" s="37"/>
      <c r="U85" s="37"/>
    </row>
    <row r="86" spans="1:21" ht="12.75" customHeight="1">
      <c r="A86" s="114"/>
      <c r="B86" s="85" t="s">
        <v>2908</v>
      </c>
      <c r="C86" s="186" t="s">
        <v>2962</v>
      </c>
      <c r="D86" s="254">
        <v>0</v>
      </c>
      <c r="E86" s="37"/>
      <c r="F86" s="37"/>
      <c r="G86" s="37"/>
      <c r="H86" s="37"/>
      <c r="I86" s="37"/>
      <c r="J86" s="37"/>
      <c r="K86" s="37"/>
      <c r="L86" s="37"/>
      <c r="M86" s="37"/>
      <c r="N86" s="37"/>
      <c r="O86" s="37"/>
      <c r="P86" s="37"/>
      <c r="Q86" s="37"/>
      <c r="R86" s="37"/>
      <c r="S86" s="37"/>
      <c r="T86" s="37"/>
      <c r="U86" s="37"/>
    </row>
    <row r="87" spans="1:21" ht="12.75" customHeight="1">
      <c r="A87" s="114"/>
      <c r="B87" s="85" t="s">
        <v>2910</v>
      </c>
      <c r="C87" s="186" t="s">
        <v>2963</v>
      </c>
      <c r="D87" s="254">
        <v>0</v>
      </c>
      <c r="E87" s="37"/>
      <c r="F87" s="37"/>
      <c r="G87" s="37"/>
      <c r="H87" s="37"/>
      <c r="I87" s="37"/>
      <c r="J87" s="37"/>
      <c r="K87" s="37"/>
      <c r="L87" s="37"/>
      <c r="M87" s="37"/>
      <c r="N87" s="37"/>
      <c r="O87" s="37"/>
      <c r="P87" s="37"/>
      <c r="Q87" s="37"/>
      <c r="R87" s="37"/>
      <c r="S87" s="37"/>
      <c r="T87" s="37"/>
      <c r="U87" s="37"/>
    </row>
    <row r="88" spans="1:21" ht="12.75" customHeight="1">
      <c r="A88" s="114"/>
      <c r="B88" s="85" t="s">
        <v>2912</v>
      </c>
      <c r="C88" s="186" t="s">
        <v>2964</v>
      </c>
      <c r="D88" s="254">
        <v>0</v>
      </c>
      <c r="E88" s="37"/>
      <c r="F88" s="37"/>
      <c r="G88" s="37"/>
      <c r="H88" s="37"/>
      <c r="I88" s="37"/>
      <c r="J88" s="37"/>
      <c r="K88" s="37"/>
      <c r="L88" s="37"/>
      <c r="M88" s="37"/>
      <c r="N88" s="37"/>
      <c r="O88" s="37"/>
      <c r="P88" s="37"/>
      <c r="Q88" s="37"/>
      <c r="R88" s="37"/>
      <c r="S88" s="37"/>
      <c r="T88" s="37"/>
      <c r="U88" s="37"/>
    </row>
    <row r="89" spans="1:21" ht="12.75" customHeight="1">
      <c r="A89" s="114"/>
      <c r="B89" s="85" t="s">
        <v>2914</v>
      </c>
      <c r="C89" s="186" t="s">
        <v>2965</v>
      </c>
      <c r="D89" s="254">
        <v>0</v>
      </c>
      <c r="E89" s="37"/>
      <c r="F89" s="37"/>
      <c r="G89" s="37"/>
      <c r="H89" s="37"/>
      <c r="I89" s="37"/>
      <c r="J89" s="37"/>
      <c r="K89" s="37"/>
      <c r="L89" s="37"/>
      <c r="M89" s="37"/>
      <c r="N89" s="37"/>
      <c r="O89" s="37"/>
      <c r="P89" s="37"/>
      <c r="Q89" s="37"/>
      <c r="R89" s="37"/>
      <c r="S89" s="37"/>
      <c r="T89" s="37"/>
      <c r="U89" s="37"/>
    </row>
    <row r="90" spans="1:21" ht="12.75" customHeight="1">
      <c r="A90" s="114" t="s">
        <v>2281</v>
      </c>
      <c r="B90" s="115" t="s">
        <v>2966</v>
      </c>
      <c r="C90" s="186" t="s">
        <v>2967</v>
      </c>
      <c r="D90" s="40">
        <f>SUM(D91:D94)</f>
        <v>217925.88</v>
      </c>
      <c r="E90" s="37"/>
      <c r="F90" s="37"/>
      <c r="G90" s="37"/>
      <c r="H90" s="37"/>
      <c r="I90" s="37"/>
      <c r="J90" s="37"/>
      <c r="K90" s="37"/>
      <c r="L90" s="37"/>
      <c r="M90" s="37"/>
      <c r="N90" s="37"/>
      <c r="O90" s="37"/>
      <c r="P90" s="37"/>
      <c r="Q90" s="37"/>
      <c r="R90" s="37"/>
      <c r="S90" s="37"/>
      <c r="T90" s="37"/>
      <c r="U90" s="37"/>
    </row>
    <row r="91" spans="1:21" ht="12.75" customHeight="1">
      <c r="A91" s="114"/>
      <c r="B91" s="85" t="s">
        <v>2908</v>
      </c>
      <c r="C91" s="186" t="s">
        <v>2968</v>
      </c>
      <c r="D91" s="254">
        <v>180972.56</v>
      </c>
      <c r="E91" s="37"/>
      <c r="F91" s="37"/>
      <c r="G91" s="37"/>
      <c r="H91" s="37"/>
      <c r="I91" s="37"/>
      <c r="J91" s="37"/>
      <c r="K91" s="37"/>
      <c r="L91" s="37"/>
      <c r="M91" s="37"/>
      <c r="N91" s="37"/>
      <c r="O91" s="37"/>
      <c r="P91" s="37"/>
      <c r="Q91" s="37"/>
      <c r="R91" s="37"/>
      <c r="S91" s="37"/>
      <c r="T91" s="37"/>
      <c r="U91" s="37"/>
    </row>
    <row r="92" spans="1:21" ht="12.75" customHeight="1">
      <c r="A92" s="114"/>
      <c r="B92" s="85" t="s">
        <v>2910</v>
      </c>
      <c r="C92" s="186" t="s">
        <v>2969</v>
      </c>
      <c r="D92" s="254">
        <v>36953.32</v>
      </c>
      <c r="E92" s="37"/>
      <c r="F92" s="37"/>
      <c r="G92" s="37"/>
      <c r="H92" s="37"/>
      <c r="I92" s="37"/>
      <c r="J92" s="37"/>
      <c r="K92" s="37"/>
      <c r="L92" s="37"/>
      <c r="M92" s="37"/>
      <c r="N92" s="37"/>
      <c r="O92" s="37"/>
      <c r="P92" s="37"/>
      <c r="Q92" s="37"/>
      <c r="R92" s="37"/>
      <c r="S92" s="37"/>
      <c r="T92" s="37"/>
      <c r="U92" s="37"/>
    </row>
    <row r="93" spans="1:21" ht="12.75" customHeight="1">
      <c r="A93" s="84"/>
      <c r="B93" s="85" t="s">
        <v>2912</v>
      </c>
      <c r="C93" s="186" t="s">
        <v>2970</v>
      </c>
      <c r="D93" s="254">
        <v>0</v>
      </c>
      <c r="E93" s="37"/>
      <c r="F93" s="37"/>
      <c r="G93" s="37"/>
      <c r="H93" s="37"/>
      <c r="I93" s="37"/>
      <c r="J93" s="37"/>
      <c r="K93" s="37"/>
      <c r="L93" s="37"/>
      <c r="M93" s="37"/>
      <c r="N93" s="37"/>
      <c r="O93" s="37"/>
      <c r="P93" s="37"/>
      <c r="Q93" s="37"/>
      <c r="R93" s="37"/>
      <c r="S93" s="37"/>
      <c r="T93" s="37"/>
      <c r="U93" s="37"/>
    </row>
    <row r="94" spans="1:21" ht="12.75" customHeight="1">
      <c r="A94" s="84"/>
      <c r="B94" s="85" t="s">
        <v>2914</v>
      </c>
      <c r="C94" s="186" t="s">
        <v>2971</v>
      </c>
      <c r="D94" s="254">
        <v>0</v>
      </c>
      <c r="E94" s="37"/>
      <c r="F94" s="37"/>
      <c r="G94" s="37"/>
      <c r="H94" s="37"/>
      <c r="I94" s="37"/>
      <c r="J94" s="37"/>
      <c r="K94" s="37"/>
      <c r="L94" s="37"/>
      <c r="M94" s="37"/>
      <c r="N94" s="37"/>
      <c r="O94" s="37"/>
      <c r="P94" s="37"/>
      <c r="Q94" s="37"/>
      <c r="R94" s="37"/>
      <c r="S94" s="37"/>
      <c r="T94" s="37"/>
      <c r="U94" s="37"/>
    </row>
    <row r="95" spans="1:21" ht="36">
      <c r="A95" s="114" t="s">
        <v>2865</v>
      </c>
      <c r="B95" s="115" t="s">
        <v>2972</v>
      </c>
      <c r="C95" s="186" t="s">
        <v>2973</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2868</v>
      </c>
      <c r="C96" s="186" t="s">
        <v>2974</v>
      </c>
      <c r="D96" s="254"/>
      <c r="E96" s="37"/>
      <c r="F96" s="37"/>
      <c r="G96" s="37"/>
      <c r="H96" s="37"/>
      <c r="I96" s="37"/>
      <c r="J96" s="37"/>
      <c r="K96" s="37"/>
      <c r="L96" s="37"/>
      <c r="M96" s="37"/>
      <c r="N96" s="37"/>
      <c r="O96" s="37"/>
      <c r="P96" s="37"/>
      <c r="Q96" s="37"/>
      <c r="R96" s="37"/>
      <c r="S96" s="37"/>
      <c r="T96" s="37"/>
      <c r="U96" s="37"/>
    </row>
    <row r="97" spans="1:21" ht="12.75" customHeight="1">
      <c r="A97" s="84" t="s">
        <v>2870</v>
      </c>
      <c r="B97" s="85" t="s">
        <v>2294</v>
      </c>
      <c r="C97" s="186" t="s">
        <v>2975</v>
      </c>
      <c r="D97" s="254"/>
      <c r="E97" s="37"/>
      <c r="F97" s="37"/>
      <c r="G97" s="37"/>
      <c r="H97" s="37"/>
      <c r="I97" s="37"/>
      <c r="J97" s="37"/>
      <c r="K97" s="37"/>
      <c r="L97" s="37"/>
      <c r="M97" s="37"/>
      <c r="N97" s="37"/>
      <c r="O97" s="37"/>
      <c r="P97" s="37"/>
      <c r="Q97" s="37"/>
      <c r="R97" s="37"/>
      <c r="S97" s="37"/>
      <c r="T97" s="37"/>
      <c r="U97" s="37"/>
    </row>
    <row r="98" spans="1:21" ht="12.75" customHeight="1">
      <c r="A98" s="84" t="s">
        <v>2872</v>
      </c>
      <c r="B98" s="85" t="s">
        <v>2298</v>
      </c>
      <c r="C98" s="186" t="s">
        <v>2976</v>
      </c>
      <c r="D98" s="254"/>
      <c r="E98" s="37"/>
      <c r="F98" s="37"/>
      <c r="G98" s="37"/>
      <c r="H98" s="37"/>
      <c r="I98" s="37"/>
      <c r="J98" s="37"/>
      <c r="K98" s="37"/>
      <c r="L98" s="37"/>
      <c r="M98" s="37"/>
      <c r="N98" s="37"/>
      <c r="O98" s="37"/>
      <c r="P98" s="37"/>
      <c r="Q98" s="37"/>
      <c r="R98" s="37"/>
      <c r="S98" s="37"/>
      <c r="T98" s="37"/>
      <c r="U98" s="37"/>
    </row>
    <row r="99" spans="1:21" ht="24">
      <c r="A99" s="84" t="s">
        <v>2899</v>
      </c>
      <c r="B99" s="85" t="s">
        <v>2875</v>
      </c>
      <c r="C99" s="186" t="s">
        <v>2977</v>
      </c>
      <c r="D99" s="254">
        <v>0</v>
      </c>
      <c r="E99" s="37"/>
      <c r="F99" s="37"/>
      <c r="G99" s="37"/>
      <c r="H99" s="37"/>
      <c r="I99" s="37"/>
      <c r="J99" s="37"/>
      <c r="K99" s="37"/>
      <c r="L99" s="37"/>
      <c r="M99" s="37"/>
      <c r="N99" s="37"/>
      <c r="O99" s="37"/>
      <c r="P99" s="37"/>
      <c r="Q99" s="37"/>
      <c r="R99" s="37"/>
      <c r="S99" s="37"/>
      <c r="T99" s="37"/>
      <c r="U99" s="37"/>
    </row>
    <row r="100" spans="1:21" ht="24">
      <c r="A100" s="84" t="s">
        <v>2877</v>
      </c>
      <c r="B100" s="85" t="s">
        <v>2878</v>
      </c>
      <c r="C100" s="186" t="s">
        <v>2978</v>
      </c>
      <c r="D100" s="254"/>
      <c r="E100" s="37"/>
      <c r="F100" s="37"/>
      <c r="G100" s="37"/>
      <c r="H100" s="37"/>
      <c r="I100" s="37"/>
      <c r="J100" s="37"/>
      <c r="K100" s="37"/>
      <c r="L100" s="37"/>
      <c r="M100" s="37"/>
      <c r="N100" s="37"/>
      <c r="O100" s="37"/>
      <c r="P100" s="37"/>
      <c r="Q100" s="37"/>
      <c r="R100" s="37"/>
      <c r="S100" s="37"/>
      <c r="T100" s="37"/>
      <c r="U100" s="37"/>
    </row>
    <row r="101" spans="1:21" ht="24">
      <c r="A101" s="114"/>
      <c r="B101" s="115" t="s">
        <v>2979</v>
      </c>
      <c r="C101" s="186" t="s">
        <v>2980</v>
      </c>
      <c r="D101" s="40">
        <f>SUM(D102:D105)</f>
        <v>5010759.78</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2850</v>
      </c>
      <c r="C102" s="186" t="s">
        <v>2981</v>
      </c>
      <c r="D102" s="254"/>
      <c r="E102" s="37"/>
      <c r="F102" s="37"/>
      <c r="G102" s="37"/>
      <c r="H102" s="37"/>
      <c r="I102" s="37"/>
      <c r="J102" s="37"/>
      <c r="K102" s="37"/>
      <c r="L102" s="37"/>
      <c r="M102" s="37"/>
      <c r="N102" s="37"/>
      <c r="O102" s="37"/>
      <c r="P102" s="37"/>
      <c r="Q102" s="37"/>
      <c r="R102" s="37"/>
      <c r="S102" s="37"/>
      <c r="T102" s="37"/>
      <c r="U102" s="37"/>
    </row>
    <row r="103" spans="1:21" ht="12.75" customHeight="1">
      <c r="A103" s="84" t="s">
        <v>2257</v>
      </c>
      <c r="B103" s="85" t="s">
        <v>2831</v>
      </c>
      <c r="C103" s="186" t="s">
        <v>2982</v>
      </c>
      <c r="D103" s="254">
        <v>543610.37</v>
      </c>
      <c r="E103" s="37"/>
      <c r="F103" s="37"/>
      <c r="G103" s="37"/>
      <c r="H103" s="37"/>
      <c r="I103" s="37"/>
      <c r="J103" s="37"/>
      <c r="K103" s="37"/>
      <c r="L103" s="37"/>
      <c r="M103" s="37"/>
      <c r="N103" s="37"/>
      <c r="O103" s="37"/>
      <c r="P103" s="37"/>
      <c r="Q103" s="37"/>
      <c r="R103" s="37"/>
      <c r="S103" s="37"/>
      <c r="T103" s="37"/>
      <c r="U103" s="37"/>
    </row>
    <row r="104" spans="1:21" ht="12.75" customHeight="1">
      <c r="A104" s="84" t="s">
        <v>2281</v>
      </c>
      <c r="B104" s="85" t="s">
        <v>2282</v>
      </c>
      <c r="C104" s="186" t="s">
        <v>2983</v>
      </c>
      <c r="D104" s="254">
        <v>231568.72</v>
      </c>
      <c r="E104" s="37"/>
      <c r="F104" s="37"/>
      <c r="G104" s="37"/>
      <c r="H104" s="37"/>
      <c r="I104" s="37"/>
      <c r="J104" s="37"/>
      <c r="K104" s="37"/>
      <c r="L104" s="37"/>
      <c r="M104" s="37"/>
      <c r="N104" s="37"/>
      <c r="O104" s="37"/>
      <c r="P104" s="37"/>
      <c r="Q104" s="37"/>
      <c r="R104" s="37"/>
      <c r="S104" s="37"/>
      <c r="T104" s="37"/>
      <c r="U104" s="37"/>
    </row>
    <row r="105" spans="1:21" ht="12.75" customHeight="1">
      <c r="A105" s="78" t="s">
        <v>2865</v>
      </c>
      <c r="B105" s="233" t="s">
        <v>2984</v>
      </c>
      <c r="C105" s="187" t="s">
        <v>2985</v>
      </c>
      <c r="D105" s="255">
        <v>4235580.6900000004</v>
      </c>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3:3"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algorithmName="SHA-512" hashValue="pUpMAJCV9VTEUu7Ut3w+C29Sk2XEyJGT6i0Vh4N2vZb8gczgPfeAh4XQd2hRm59CbVncHvo/L+dFxJde9ldU0w==" saltValue="IqIpx7JSIs3iF4hgcY1QU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priority="3" dxfId="8" operator="lessThan">
      <formula>-0.001</formula>
    </cfRule>
  </conditionalFormatting>
  <pageMargins left="0.25" right="0.25" top="0.75" bottom="0.75" header="0.3" footer="0.3"/>
  <pageSetup orientation="portrait" paperSize="9" scale="80"/>
  <headerFoot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51"/>
  <sheetViews>
    <sheetView showGridLines="0" workbookViewId="0" topLeftCell="A20">
      <selection pane="topLeft" activeCell="D3" sqref="D1:P1048576"/>
    </sheetView>
  </sheetViews>
  <sheetFormatPr defaultColWidth="14.4242857142857" defaultRowHeight="15" customHeight="1"/>
  <cols>
    <col min="1" max="1" width="4.42857142857143" style="48" customWidth="1"/>
    <col min="2" max="2" width="9.28571428571429" style="48" customWidth="1"/>
    <col min="3" max="3" width="110.714285714286" style="48" customWidth="1"/>
    <col min="4" max="4" width="2.57142857142857" style="48" hidden="1" customWidth="1"/>
    <col min="5" max="5" width="3.85714285714286" style="48" hidden="1" customWidth="1"/>
    <col min="6" max="6" width="1.85714285714286" style="48" hidden="1" customWidth="1"/>
    <col min="7" max="7" width="5.85714285714286" style="48" hidden="1" customWidth="1"/>
    <col min="8" max="8" width="2.85714285714286" style="48" hidden="1" customWidth="1"/>
    <col min="9" max="9" width="9.14285714285714" style="48" hidden="1" customWidth="1"/>
    <col min="10" max="10" width="26.8571428571429" style="48" hidden="1" customWidth="1"/>
    <col min="11" max="11" width="8.71428571428571" style="48" hidden="1" customWidth="1"/>
    <col min="12" max="14" width="2.85714285714286" style="48" hidden="1" customWidth="1"/>
    <col min="15" max="15" width="5.28571428571429" style="48" hidden="1" customWidth="1"/>
    <col min="16" max="16" width="15.7142857142857" style="48" hidden="1" customWidth="1"/>
    <col min="17" max="21" width="14.4285714285714" style="48" customWidth="1"/>
    <col min="22" max="16384" width="14.4285714285714" style="48"/>
  </cols>
  <sheetData>
    <row r="1" spans="1:16" ht="12.75" customHeight="1" hidden="1">
      <c r="A1" s="370" t="s">
        <v>2844</v>
      </c>
      <c r="B1" s="365"/>
      <c r="C1" s="365"/>
      <c r="D1" s="365"/>
      <c r="E1" s="71" t="s">
        <v>2986</v>
      </c>
      <c r="F1" s="71"/>
      <c r="G1" s="71"/>
      <c r="H1" s="71"/>
      <c r="I1" s="71"/>
      <c r="J1" s="71"/>
      <c r="K1" s="71"/>
      <c r="L1" s="71"/>
      <c r="M1" s="71"/>
      <c r="N1" s="71"/>
      <c r="O1" s="71"/>
      <c r="P1" s="71"/>
    </row>
    <row r="2" spans="1:4" ht="37.5" customHeight="1">
      <c r="A2" s="370" t="s">
        <v>2987</v>
      </c>
      <c r="B2" s="365"/>
      <c r="C2" s="365"/>
      <c r="D2" s="365"/>
    </row>
    <row r="3" spans="1:16" ht="29.25" customHeight="1">
      <c r="A3" s="125" t="s">
        <v>2988</v>
      </c>
      <c r="B3" s="126" t="s">
        <v>2989</v>
      </c>
      <c r="C3" s="127" t="s">
        <v>2990</v>
      </c>
      <c r="D3" s="123"/>
      <c r="E3" s="124">
        <f>E4+E14+E20+E277+E312+E315+E317</f>
        <v>0</v>
      </c>
      <c r="F3" s="124">
        <f>F4+F14+F20+F277+F312+F315+F317</f>
        <v>7</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31954</v>
      </c>
      <c r="P3" s="71"/>
    </row>
    <row r="4" spans="1:16" ht="19.5" customHeight="1">
      <c r="A4" s="371" t="s">
        <v>2991</v>
      </c>
      <c r="B4" s="372"/>
      <c r="C4" s="373"/>
      <c r="D4" s="123"/>
      <c r="E4" s="71">
        <f t="shared" si="0" ref="E4:F4">SUM(E5:E13)</f>
        <v>0</v>
      </c>
      <c r="F4" s="71">
        <f t="shared" si="0"/>
        <v>0</v>
      </c>
      <c r="G4" s="71"/>
      <c r="H4" s="71"/>
      <c r="I4" s="132" t="s">
        <v>2992</v>
      </c>
      <c r="J4" s="132" t="s">
        <v>2993</v>
      </c>
      <c r="K4" s="132" t="s">
        <v>2994</v>
      </c>
      <c r="L4" s="71"/>
      <c r="M4" s="71"/>
      <c r="N4" s="71"/>
      <c r="O4" s="71"/>
      <c r="P4" s="71"/>
    </row>
    <row r="5" spans="1:16" ht="63.75" customHeight="1">
      <c r="A5" s="133">
        <v>1</v>
      </c>
      <c r="B5" s="134" t="str">
        <f t="shared" si="1" ref="B5:B13">IF(E5=1,"Pogreška",IF(F5=1,"Provjera","O.K."))</f>
        <v>O.K.</v>
      </c>
      <c r="C5" s="135" t="s">
        <v>2995</v>
      </c>
      <c r="D5" s="123"/>
      <c r="E5" s="71">
        <f t="shared" si="2" ref="E5:E13">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2996</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2997</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2998</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2999</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3000</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3001</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3002</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3003</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4" t="s">
        <v>3004</v>
      </c>
      <c r="B14" s="368"/>
      <c r="C14" s="369"/>
      <c r="D14" s="123"/>
      <c r="E14" s="71">
        <f>SUM(E15:E19)</f>
        <v>0</v>
      </c>
      <c r="F14" s="71">
        <f>SUM(F15:F19)</f>
        <v>0</v>
      </c>
      <c r="G14" s="71"/>
      <c r="H14" s="71"/>
      <c r="I14" s="71"/>
      <c r="J14" s="71"/>
      <c r="K14" s="71"/>
      <c r="L14" s="71"/>
      <c r="M14" s="71"/>
      <c r="N14" s="71"/>
      <c r="O14" s="71"/>
      <c r="P14" s="71"/>
    </row>
    <row r="15" spans="1:16" ht="57" customHeight="1">
      <c r="A15" s="133">
        <v>1</v>
      </c>
      <c r="B15" s="134" t="str">
        <f t="shared" si="3" ref="B15:B18">IF(E15=1,"Pogreška",IF(F15=1,"Provjera","O.K."))</f>
        <v>O.K.</v>
      </c>
      <c r="C15" s="116" t="s">
        <v>3005</v>
      </c>
      <c r="D15" s="123"/>
      <c r="E15" s="71">
        <f t="shared" si="4" ref="E15:E16">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3006</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3007</v>
      </c>
      <c r="D17" s="123"/>
      <c r="E17" s="71">
        <f t="shared" si="5" ref="E17:E18">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c r="A18" s="133">
        <v>4</v>
      </c>
      <c r="B18" s="134" t="str">
        <f t="shared" si="3"/>
        <v>O.K.</v>
      </c>
      <c r="C18" s="116" t="s">
        <v>3008</v>
      </c>
      <c r="D18" s="123"/>
      <c r="E18" s="71">
        <f t="shared" si="5"/>
        <v>0</v>
      </c>
      <c r="F18" s="71">
        <v>0</v>
      </c>
      <c r="G18" s="139">
        <f>IF(AND(J3="DA",K3="DA",ABS('PR-RAS'!D413-'PR-RAS'!D240-'RAS-funkcijski'!D141)&gt;0.001),1,0)</f>
        <v>0</v>
      </c>
      <c r="H18" s="305">
        <f>IF(AND(J3="DA",K3="DA",ABS('PR-RAS'!E413-'PR-RAS'!E240-'RAS-funkcijski'!E141)&gt;0.001),1,0)</f>
        <v>0</v>
      </c>
      <c r="I18" s="71"/>
      <c r="J18" s="71"/>
      <c r="K18" s="71"/>
      <c r="L18" s="71"/>
      <c r="M18" s="71"/>
      <c r="N18" s="71"/>
      <c r="O18" s="71"/>
      <c r="P18" s="71"/>
    </row>
    <row r="19" spans="1:16" ht="43.5" customHeight="1">
      <c r="A19" s="133">
        <v>5</v>
      </c>
      <c r="B19" s="134" t="str">
        <f>IF(E19=1,"Pogreška",IF(F19=1,"Provjera","O.K."))</f>
        <v>O.K.</v>
      </c>
      <c r="C19" s="304" t="s">
        <v>3009</v>
      </c>
      <c r="D19" s="123"/>
      <c r="E19" s="71">
        <f>MAX(H19:L19)</f>
        <v>0</v>
      </c>
      <c r="F19" s="71">
        <v>0</v>
      </c>
      <c r="H19" s="306">
        <f>IF(AND(H3=12,I3&lt;&gt;13,ABS(BILANCA!E176-BILANCA!E234-OBVEZE!D42)&gt;0.001),1,0)</f>
        <v>0</v>
      </c>
      <c r="I19" s="71"/>
      <c r="J19" s="71"/>
      <c r="K19" s="71"/>
      <c r="L19" s="71"/>
      <c r="M19" s="71"/>
      <c r="N19" s="71"/>
      <c r="O19" s="71"/>
      <c r="P19" s="71"/>
    </row>
    <row r="20" spans="1:16" ht="19.5" customHeight="1">
      <c r="A20" s="367" t="s">
        <v>3010</v>
      </c>
      <c r="B20" s="368"/>
      <c r="C20" s="369"/>
      <c r="D20" s="123"/>
      <c r="E20" s="71">
        <f>SUM(E21:E276)</f>
        <v>0</v>
      </c>
      <c r="F20" s="71">
        <f>SUM(F21:F276)</f>
        <v>7</v>
      </c>
      <c r="G20" s="71"/>
      <c r="H20" s="71"/>
      <c r="I20" s="71"/>
      <c r="J20" s="71"/>
      <c r="K20" s="71"/>
      <c r="L20" s="71"/>
      <c r="M20" s="71"/>
      <c r="N20" s="71"/>
      <c r="O20" s="71"/>
      <c r="P20" s="71"/>
    </row>
    <row r="21" spans="1:16" ht="22.5">
      <c r="A21" s="133">
        <v>1</v>
      </c>
      <c r="B21" s="134" t="str">
        <f>IF(E21=1,"Pogreška",IF(F21=1,"Provjera","O.K."))</f>
        <v>O.K.</v>
      </c>
      <c r="C21" s="116" t="s">
        <v>3011</v>
      </c>
      <c r="D21" s="123"/>
      <c r="E21" s="71">
        <f t="shared" si="6" ref="E21:E84">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si="7" ref="B22:B33">IF(E22=1,"Pogreška",IF(F22=1,"Provjera","O.K."))</f>
        <v>O.K.</v>
      </c>
      <c r="C22" s="117" t="s">
        <v>3012</v>
      </c>
      <c r="D22" s="123"/>
      <c r="E22" s="71">
        <f t="shared" si="6"/>
        <v>0</v>
      </c>
      <c r="F22" s="71">
        <f t="shared" si="8" ref="F22:F85">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3013</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3014</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3015</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3016</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3017</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3018</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3019</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3020</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3021</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3022</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3023</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si="9" ref="B34:B39">IF(E34=1,"Pogreška",IF(F34=1,"Provjera","O.K."))</f>
        <v>O.K.</v>
      </c>
      <c r="C34" s="117" t="s">
        <v>3024</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3025</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3026</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3027</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3028</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3029</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si="10" ref="B40:B94">IF(E40=1,"Pogreška",IF(F40=1,"Provjera","O.K."))</f>
        <v>O.K.</v>
      </c>
      <c r="C40" s="117" t="s">
        <v>3030</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3031</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3032</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3033</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3034</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3035</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3036</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3037</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3038</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3039</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3040</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3041</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3042</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3043</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3044</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3045</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3046</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3047</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3048</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3049</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3050</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3051</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3052</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3053</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3054</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3055</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3056</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3057</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3058</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3059</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3060</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3061</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3062</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3063</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3064</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3065</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3066</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3067</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3068</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3069</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3070</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3071</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3072</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3073</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3074</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3075</v>
      </c>
      <c r="D85" s="123"/>
      <c r="E85" s="71">
        <f t="shared" si="11" ref="E85:E148">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3076</v>
      </c>
      <c r="D86" s="123"/>
      <c r="E86" s="71">
        <f t="shared" si="11"/>
        <v>0</v>
      </c>
      <c r="F86" s="71">
        <f t="shared" si="12" ref="F86:F149">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3077</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3078</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3079</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3080</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3081</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3082</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3083</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3084</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si="13" ref="B95:B163">IF(E95=1,"Pogreška",IF(F95=1,"Provjera","O.K."))</f>
        <v>O.K.</v>
      </c>
      <c r="C95" s="117" t="s">
        <v>3085</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3086</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3087</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3088</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3089</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3090</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3091</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3092</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3093</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3094</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3095</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3096</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3097</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3098</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3099</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3100</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3101</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3102</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3103</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3104</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3105</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3106</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3107</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3108</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3109</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3110</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3111</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3112</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3113</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3114</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3115</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3116</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3117</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3118</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3119</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3120</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3121</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3122</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3123</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3124</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3125</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3126</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3127</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3128</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3129</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3130</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3131</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3132</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3133</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3134</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3135</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3136</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3137</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3138</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3139</v>
      </c>
      <c r="D149" s="123"/>
      <c r="E149" s="71">
        <f t="shared" si="14" ref="E149:E212">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3140</v>
      </c>
      <c r="D150" s="123"/>
      <c r="E150" s="71">
        <f t="shared" si="14"/>
        <v>0</v>
      </c>
      <c r="F150" s="71">
        <f t="shared" si="15" ref="F150:F213">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3141</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3142</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3143</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3144</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3145</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3146</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3147</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3148</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3149</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3150</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297" t="s">
        <v>3151</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c r="A162" s="133">
        <v>136</v>
      </c>
      <c r="B162" s="134" t="str">
        <f t="shared" si="13"/>
        <v>O.K.</v>
      </c>
      <c r="C162" s="119" t="s">
        <v>3152</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3153</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si="16" ref="B164:B205">IF(E164=1,"Pogreška",IF(F164=1,"Provjera","O.K."))</f>
        <v>O.K.</v>
      </c>
      <c r="C164" s="119" t="s">
        <v>3154</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3155</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3156</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3157</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3158</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297" t="s">
        <v>3159</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3160</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3161</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3162</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3163</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3164</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3165</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3166</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3167</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3168</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3169</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3170</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3171</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297" t="s">
        <v>3172</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3173</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3174</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3175</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3176</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3177</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3178</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3179</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3180</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3181</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3182</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3183</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3184</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3185</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3186</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3187</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3188</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3189</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3190</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3191</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3192</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3193</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3194</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3195</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si="17" ref="B206:B208">IF(E206=1,"Pogreška",IF(F206=1,"Provjera","O.K."))</f>
        <v>O.K.</v>
      </c>
      <c r="C206" s="119" t="s">
        <v>3196</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3197</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3198</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si="18" ref="B209:B276">IF(E209=1,"Pogreška",IF(F209=1,"Provjera","O.K."))</f>
        <v>O.K.</v>
      </c>
      <c r="C209" s="118" t="s">
        <v>3199</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3200</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3201</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3202</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3203</v>
      </c>
      <c r="D213" s="123"/>
      <c r="E213" s="71">
        <f t="shared" si="19" ref="E213:E274">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Provjera</v>
      </c>
      <c r="C214" s="118" t="s">
        <v>3204</v>
      </c>
      <c r="D214" s="123"/>
      <c r="E214" s="71">
        <f t="shared" si="19"/>
        <v>0</v>
      </c>
      <c r="F214" s="71">
        <f t="shared" si="20" ref="F214:F276">MAX(L214:O214)</f>
        <v>1</v>
      </c>
      <c r="G214" s="71"/>
      <c r="H214" s="71"/>
      <c r="I214" s="71"/>
      <c r="J214" s="71"/>
      <c r="K214" s="71"/>
      <c r="L214" s="71">
        <f>IF(AND('PR-RAS'!D24&gt;0,'PR-RAS'!D658=0),1,0)</f>
        <v>1</v>
      </c>
      <c r="M214" s="71">
        <f>IF(AND('PR-RAS'!E24&gt;0,'PR-RAS'!E658=0),1,0)</f>
        <v>1</v>
      </c>
      <c r="N214" s="71"/>
      <c r="O214" s="71"/>
      <c r="P214" s="71"/>
    </row>
    <row r="215" spans="1:16" ht="30" customHeight="1">
      <c r="A215" s="133">
        <v>177</v>
      </c>
      <c r="B215" s="134" t="str">
        <f t="shared" si="18"/>
        <v>O.K.</v>
      </c>
      <c r="C215" s="118" t="s">
        <v>3205</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3206</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Provjera</v>
      </c>
      <c r="C217" s="118" t="s">
        <v>3207</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c r="A218" s="133">
        <v>180</v>
      </c>
      <c r="B218" s="134" t="str">
        <f t="shared" si="18"/>
        <v>O.K.</v>
      </c>
      <c r="C218" s="118" t="s">
        <v>3208</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c r="A219" s="133">
        <v>181</v>
      </c>
      <c r="B219" s="134" t="str">
        <f t="shared" si="18"/>
        <v>Provjera</v>
      </c>
      <c r="C219" s="118" t="s">
        <v>3209</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c r="A220" s="133">
        <v>182</v>
      </c>
      <c r="B220" s="134" t="str">
        <f t="shared" si="18"/>
        <v>O.K.</v>
      </c>
      <c r="C220" s="118" t="s">
        <v>3210</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c r="A221" s="133">
        <v>183</v>
      </c>
      <c r="B221" s="134" t="str">
        <f t="shared" si="18"/>
        <v>Provjera</v>
      </c>
      <c r="C221" s="118" t="s">
        <v>3211</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c r="A222" s="133">
        <v>184</v>
      </c>
      <c r="B222" s="134" t="str">
        <f t="shared" si="18"/>
        <v>O.K.</v>
      </c>
      <c r="C222" s="118" t="s">
        <v>3212</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O.K.</v>
      </c>
      <c r="C223" s="118" t="s">
        <v>3213</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c r="A224" s="133">
        <v>186</v>
      </c>
      <c r="B224" s="134" t="str">
        <f t="shared" si="18"/>
        <v>O.K.</v>
      </c>
      <c r="C224" s="118" t="s">
        <v>3214</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3215</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c r="A226" s="133">
        <v>189</v>
      </c>
      <c r="B226" s="134" t="str">
        <f t="shared" si="18"/>
        <v>Provjera</v>
      </c>
      <c r="C226" s="118" t="s">
        <v>3216</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c r="A227" s="133">
        <v>190</v>
      </c>
      <c r="B227" s="134" t="str">
        <f t="shared" si="18"/>
        <v>O.K.</v>
      </c>
      <c r="C227" s="119" t="s">
        <v>3217</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3218</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3219</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3220</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3221</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3222</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3223</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3224</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3225</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3226</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3227</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3228</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3229</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3230</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Provjera</v>
      </c>
      <c r="C241" s="118" t="s">
        <v>3231</v>
      </c>
      <c r="D241" s="123"/>
      <c r="E241" s="71">
        <f t="shared" si="19"/>
        <v>0</v>
      </c>
      <c r="F241" s="71">
        <f t="shared" si="20"/>
        <v>1</v>
      </c>
      <c r="G241" s="71"/>
      <c r="H241" s="71"/>
      <c r="I241" s="71"/>
      <c r="J241" s="71"/>
      <c r="K241" s="71"/>
      <c r="L241" s="71">
        <f>IF(AND('PR-RAS'!D494&gt;0,'PR-RAS'!D884=0),1,0)</f>
        <v>0</v>
      </c>
      <c r="M241" s="71">
        <f>IF(AND('PR-RAS'!E494&gt;0,'PR-RAS'!E884=0),1,0)</f>
        <v>1</v>
      </c>
      <c r="N241" s="71"/>
      <c r="O241" s="71"/>
      <c r="P241" s="71"/>
    </row>
    <row r="242" spans="1:16" ht="30" customHeight="1">
      <c r="A242" s="133">
        <v>205</v>
      </c>
      <c r="B242" s="134" t="str">
        <f t="shared" si="18"/>
        <v>O.K.</v>
      </c>
      <c r="C242" s="118" t="s">
        <v>3232</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3233</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3234</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3235</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3236</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3237</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3238</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3239</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3240</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3241</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3242</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3243</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3244</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3245</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3246</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3247</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3248</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3249</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3250</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3251</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3252</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3253</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3254</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3255</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3256</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3257</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3258</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3259</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3260</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3261</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3262</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6" ht="42" customHeight="1">
      <c r="A273" s="133">
        <v>236</v>
      </c>
      <c r="B273" s="134" t="str">
        <f t="shared" si="18"/>
        <v>O.K.</v>
      </c>
      <c r="C273" s="118" t="s">
        <v>3263</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4" t="s">
        <v>3264</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6" ht="55.5" customHeight="1">
      <c r="A275" s="133">
        <v>237</v>
      </c>
      <c r="B275" s="134" t="str">
        <f t="shared" si="18"/>
        <v>O.K.</v>
      </c>
      <c r="C275" s="119" t="s">
        <v>3265</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6" ht="36" customHeight="1">
      <c r="A276" s="298">
        <v>257</v>
      </c>
      <c r="B276" s="134" t="str">
        <f t="shared" si="18"/>
        <v>O.K.</v>
      </c>
      <c r="C276" s="116" t="s">
        <v>3266</v>
      </c>
      <c r="D276" s="123"/>
      <c r="E276" s="71">
        <f>MAX(G276:K276)</f>
        <v>0</v>
      </c>
      <c r="F276" s="71">
        <f t="shared" si="20"/>
        <v>0</v>
      </c>
      <c r="G276" s="71">
        <f>IF(MIN('PR-RAS'!D6:E992)&lt;-0.001,1,0)</f>
        <v>0</v>
      </c>
      <c r="H276" s="71"/>
      <c r="I276" s="71"/>
      <c r="J276" s="71"/>
      <c r="K276" s="71"/>
      <c r="L276" s="71"/>
      <c r="M276" s="71"/>
      <c r="N276" s="71"/>
      <c r="O276" s="71"/>
      <c r="P276" s="71"/>
    </row>
    <row r="277" spans="1:16" ht="19.5" customHeight="1">
      <c r="A277" s="367" t="s">
        <v>19</v>
      </c>
      <c r="B277" s="368"/>
      <c r="C277" s="369"/>
      <c r="D277" s="123"/>
      <c r="E277" s="71">
        <f>SUM(E278:E311)</f>
        <v>0</v>
      </c>
      <c r="F277" s="71">
        <f>SUM(F278:F311)</f>
        <v>0</v>
      </c>
      <c r="G277" s="71"/>
      <c r="H277" s="71"/>
      <c r="I277" s="71"/>
      <c r="J277" s="71"/>
      <c r="K277" s="71"/>
      <c r="L277" s="71"/>
      <c r="M277" s="71"/>
      <c r="N277" s="71"/>
      <c r="O277" s="71"/>
      <c r="P277" s="71"/>
    </row>
    <row r="278" spans="1:16" ht="20.25" customHeight="1">
      <c r="A278" s="133">
        <v>1</v>
      </c>
      <c r="B278" s="134" t="str">
        <f>IF(E278=1,"Pogreška",IF(F278=1,"Provjera","O.K."))</f>
        <v>O.K.</v>
      </c>
      <c r="C278" s="116" t="s">
        <v>3267</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6" ht="18" customHeight="1">
      <c r="A279" s="133">
        <v>26</v>
      </c>
      <c r="B279" s="134" t="str">
        <f t="shared" si="21" ref="B279:B280">IF(E279=1,"Pogreška",IF(F279=1,"Provjera","O.K."))</f>
        <v>O.K.</v>
      </c>
      <c r="C279" s="116" t="s">
        <v>3268</v>
      </c>
      <c r="D279" s="123"/>
      <c r="E279" s="71">
        <f t="shared" si="22" ref="E279:E280">MAX(G279:K279)</f>
        <v>0</v>
      </c>
      <c r="F279" s="71">
        <f t="shared" si="23" ref="F279:F311">MAX(L279:O279)</f>
        <v>0</v>
      </c>
      <c r="G279" s="71">
        <f>IF(AND(OR(I3=41,I3=42),O3&lt;&gt;23911,O3&lt;&gt;25843,MAX(BILANCA!D161:E161,BILANCA!D286:E286)&gt;0),1,0)</f>
        <v>0</v>
      </c>
      <c r="H279" s="71"/>
      <c r="I279" s="71"/>
      <c r="J279" s="71"/>
      <c r="K279" s="71"/>
      <c r="L279" s="71"/>
      <c r="M279" s="71"/>
      <c r="N279" s="71"/>
      <c r="O279" s="71"/>
      <c r="P279" s="71"/>
    </row>
    <row r="280" spans="1:16" ht="18" customHeight="1">
      <c r="A280" s="133">
        <v>27</v>
      </c>
      <c r="B280" s="134" t="str">
        <f t="shared" si="21"/>
        <v>O.K.</v>
      </c>
      <c r="C280" s="304" t="s">
        <v>3269</v>
      </c>
      <c r="D280" s="123"/>
      <c r="E280" s="71">
        <f t="shared" si="22"/>
        <v>0</v>
      </c>
      <c r="F280" s="71">
        <f t="shared" si="23"/>
        <v>0</v>
      </c>
      <c r="G280" s="71">
        <f>IF(AND(I3=23,MAX(BILANCA!D286:E286)&gt;0),1,0)</f>
        <v>0</v>
      </c>
      <c r="H280" s="71"/>
      <c r="I280" s="71"/>
      <c r="J280" s="71"/>
      <c r="K280" s="71"/>
      <c r="L280" s="71"/>
      <c r="M280" s="71"/>
      <c r="N280" s="71"/>
      <c r="O280" s="71"/>
      <c r="P280" s="71"/>
    </row>
    <row r="281" spans="1:16" ht="18" customHeight="1">
      <c r="A281" s="133">
        <v>46</v>
      </c>
      <c r="B281" s="134" t="str">
        <f>IF(E281=1,"Pogreška",IF(F281=1,"Provjera","O.K."))</f>
        <v>O.K.</v>
      </c>
      <c r="C281" s="304" t="s">
        <v>3270</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6" ht="19.5" customHeight="1">
      <c r="A282" s="133">
        <v>2</v>
      </c>
      <c r="B282" s="134" t="str">
        <f t="shared" si="24" ref="B282:B288">IF(E282=1,"Pogreška",IF(F282=1,"Provjera","O.K."))</f>
        <v>O.K.</v>
      </c>
      <c r="C282" s="116" t="s">
        <v>3271</v>
      </c>
      <c r="D282" s="123"/>
      <c r="E282" s="71">
        <f t="shared" si="25" ref="E282:E288">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6" ht="19.5" customHeight="1">
      <c r="A283" s="133">
        <v>3</v>
      </c>
      <c r="B283" s="134" t="str">
        <f t="shared" si="24"/>
        <v>O.K.</v>
      </c>
      <c r="C283" s="116" t="s">
        <v>3272</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6" ht="19.5" customHeight="1">
      <c r="A284" s="133">
        <v>4</v>
      </c>
      <c r="B284" s="134" t="str">
        <f t="shared" si="24"/>
        <v>O.K.</v>
      </c>
      <c r="C284" s="116" t="s">
        <v>3273</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6" ht="19.5" customHeight="1">
      <c r="A285" s="133">
        <v>5</v>
      </c>
      <c r="B285" s="134" t="str">
        <f t="shared" si="24"/>
        <v>O.K.</v>
      </c>
      <c r="C285" s="168" t="s">
        <v>3274</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6" ht="19.5" customHeight="1">
      <c r="A286" s="133">
        <v>30</v>
      </c>
      <c r="B286" s="134" t="str">
        <f>IF(E286=1,"Pogreška",IF(F286=1,"Provjera","O.K."))</f>
        <v>O.K.</v>
      </c>
      <c r="C286" s="304" t="s">
        <v>3275</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6" ht="19.5" customHeight="1">
      <c r="A287" s="133">
        <v>28</v>
      </c>
      <c r="B287" s="134" t="str">
        <f t="shared" si="24"/>
        <v>O.K.</v>
      </c>
      <c r="C287" s="116" t="s">
        <v>3276</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6" ht="19.5" customHeight="1">
      <c r="A288" s="133">
        <v>29</v>
      </c>
      <c r="B288" s="134" t="str">
        <f t="shared" si="24"/>
        <v>O.K.</v>
      </c>
      <c r="C288" s="116" t="s">
        <v>3277</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c r="A289" s="133">
        <v>18</v>
      </c>
      <c r="B289" s="134" t="str">
        <f t="shared" si="26" ref="B289:B311">IF(E289=1,"Pogreška",IF(F289=1,"Provjera","O.K."))</f>
        <v>O.K.</v>
      </c>
      <c r="C289" s="116" t="s">
        <v>3278</v>
      </c>
      <c r="D289" s="123"/>
      <c r="E289" s="71">
        <f t="shared" si="27" ref="E289:E311">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c r="A290" s="133">
        <v>19</v>
      </c>
      <c r="B290" s="134" t="str">
        <f t="shared" si="26"/>
        <v>O.K.</v>
      </c>
      <c r="C290" s="168" t="s">
        <v>3279</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c r="A291" s="133">
        <v>20</v>
      </c>
      <c r="B291" s="134" t="str">
        <f t="shared" si="26"/>
        <v>O.K.</v>
      </c>
      <c r="C291" s="168" t="s">
        <v>3280</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c r="A292" s="133">
        <v>21</v>
      </c>
      <c r="B292" s="134" t="str">
        <f t="shared" si="26"/>
        <v>O.K.</v>
      </c>
      <c r="C292" s="168" t="s">
        <v>3281</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c r="A293" s="133">
        <v>31</v>
      </c>
      <c r="B293" s="134" t="str">
        <f t="shared" si="26"/>
        <v>O.K.</v>
      </c>
      <c r="C293" s="168" t="s">
        <v>3282</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c r="A294" s="133">
        <v>32</v>
      </c>
      <c r="B294" s="134" t="str">
        <f t="shared" si="26"/>
        <v>O.K.</v>
      </c>
      <c r="C294" s="168" t="s">
        <v>3283</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c r="A295" s="133">
        <v>33</v>
      </c>
      <c r="B295" s="134" t="str">
        <f t="shared" si="26"/>
        <v>O.K.</v>
      </c>
      <c r="C295" s="168" t="s">
        <v>3284</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c r="A296" s="133">
        <v>34</v>
      </c>
      <c r="B296" s="134" t="str">
        <f t="shared" si="26"/>
        <v>O.K.</v>
      </c>
      <c r="C296" s="168" t="s">
        <v>3285</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c r="A297" s="133">
        <v>35</v>
      </c>
      <c r="B297" s="134" t="str">
        <f t="shared" si="28" ref="B297:B299">IF(E297=1,"Pogreška",IF(F297=1,"Provjera","O.K."))</f>
        <v>O.K.</v>
      </c>
      <c r="C297" s="168" t="s">
        <v>3286</v>
      </c>
      <c r="D297" s="123"/>
      <c r="E297" s="71">
        <f t="shared" si="29" ref="E297:E299">MAX(G297:K297)</f>
        <v>0</v>
      </c>
      <c r="F297" s="71">
        <f t="shared" si="30" ref="F297:F299">MAX(L297:O297)</f>
        <v>0</v>
      </c>
      <c r="G297" s="71">
        <f>IF(ROUND(BILANCA!D211,2)&lt;ROUND(BILANCA!D308,2),1,0)</f>
        <v>0</v>
      </c>
      <c r="H297" s="71">
        <f>IF(ROUND(BILANCA!E211,2)&lt;ROUND(BILANCA!E308,2),1,0)</f>
        <v>0</v>
      </c>
      <c r="I297" s="71"/>
      <c r="J297" s="71"/>
      <c r="K297" s="71"/>
      <c r="L297" s="71"/>
      <c r="M297" s="71"/>
      <c r="N297" s="71"/>
      <c r="O297" s="71"/>
      <c r="P297" s="71"/>
    </row>
    <row r="298" spans="1:16" ht="19.5" customHeight="1">
      <c r="A298" s="133">
        <v>36</v>
      </c>
      <c r="B298" s="134" t="str">
        <f t="shared" si="28"/>
        <v>O.K.</v>
      </c>
      <c r="C298" s="168" t="s">
        <v>3287</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c r="A299" s="133">
        <v>37</v>
      </c>
      <c r="B299" s="134" t="str">
        <f t="shared" si="28"/>
        <v>O.K.</v>
      </c>
      <c r="C299" s="168" t="s">
        <v>3288</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c r="A300" s="133">
        <v>38</v>
      </c>
      <c r="B300" s="134" t="str">
        <f t="shared" si="31" ref="B300:B303">IF(E300=1,"Pogreška",IF(F300=1,"Provjera","O.K."))</f>
        <v>O.K.</v>
      </c>
      <c r="C300" s="168" t="s">
        <v>3289</v>
      </c>
      <c r="D300" s="123"/>
      <c r="E300" s="71">
        <f t="shared" si="32" ref="E300:E303">MAX(G300:K300)</f>
        <v>0</v>
      </c>
      <c r="F300" s="71">
        <f t="shared" si="33" ref="F300:F30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c r="A301" s="133">
        <v>39</v>
      </c>
      <c r="B301" s="134" t="str">
        <f t="shared" si="31"/>
        <v>O.K.</v>
      </c>
      <c r="C301" s="168" t="s">
        <v>3290</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c r="A302" s="133">
        <v>40</v>
      </c>
      <c r="B302" s="134" t="str">
        <f t="shared" si="31"/>
        <v>O.K.</v>
      </c>
      <c r="C302" s="168" t="s">
        <v>3291</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c r="A303" s="133">
        <v>41</v>
      </c>
      <c r="B303" s="134" t="str">
        <f t="shared" si="31"/>
        <v>O.K.</v>
      </c>
      <c r="C303" s="168" t="s">
        <v>3292</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c r="A304" s="133">
        <v>42</v>
      </c>
      <c r="B304" s="134" t="str">
        <f t="shared" si="26"/>
        <v>O.K.</v>
      </c>
      <c r="C304" s="168" t="s">
        <v>3293</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c r="A305" s="133">
        <v>43</v>
      </c>
      <c r="B305" s="134" t="str">
        <f>IF(E305=1,"Pogreška",IF(F305=1,"Provjera","O.K."))</f>
        <v>O.K.</v>
      </c>
      <c r="C305" s="168" t="s">
        <v>3294</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c r="A306" s="133">
        <v>44</v>
      </c>
      <c r="B306" s="134" t="str">
        <f t="shared" si="26"/>
        <v>O.K.</v>
      </c>
      <c r="C306" s="168" t="s">
        <v>3295</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c r="A307" s="133">
        <v>45</v>
      </c>
      <c r="B307" s="134" t="str">
        <f>IF(E307=1,"Pogreška",IF(F307=1,"Provjera","O.K."))</f>
        <v>O.K.</v>
      </c>
      <c r="C307" s="168" t="s">
        <v>3296</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c r="A308" s="133">
        <v>22</v>
      </c>
      <c r="B308" s="134" t="str">
        <f t="shared" si="26"/>
        <v>O.K.</v>
      </c>
      <c r="C308" s="116" t="s">
        <v>3297</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c r="A309" s="133">
        <v>23</v>
      </c>
      <c r="B309" s="134" t="str">
        <f t="shared" si="26"/>
        <v>O.K.</v>
      </c>
      <c r="C309" s="116" t="s">
        <v>3298</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c r="A310" s="133">
        <v>24</v>
      </c>
      <c r="B310" s="134" t="str">
        <f t="shared" si="26"/>
        <v>O.K.</v>
      </c>
      <c r="C310" s="116" t="s">
        <v>3299</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c r="A311" s="133">
        <v>25</v>
      </c>
      <c r="B311" s="134" t="str">
        <f t="shared" si="26"/>
        <v>O.K.</v>
      </c>
      <c r="C311" s="116" t="s">
        <v>3300</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c r="A312" s="367" t="s">
        <v>24</v>
      </c>
      <c r="B312" s="368"/>
      <c r="C312" s="369"/>
      <c r="D312" s="123"/>
      <c r="E312" s="71">
        <f>SUM(E313:E314)</f>
        <v>0</v>
      </c>
      <c r="F312" s="71">
        <f>SUM(F313:F314)</f>
        <v>0</v>
      </c>
      <c r="G312" s="71"/>
      <c r="H312" s="71"/>
      <c r="I312" s="71"/>
      <c r="J312" s="71"/>
      <c r="K312" s="71"/>
      <c r="L312" s="71"/>
      <c r="M312" s="71"/>
      <c r="N312" s="71"/>
      <c r="O312" s="71"/>
      <c r="P312" s="71"/>
    </row>
    <row r="313" spans="1:16" ht="30" customHeight="1">
      <c r="A313" s="133">
        <v>1</v>
      </c>
      <c r="B313" s="134" t="str">
        <f t="shared" si="34" ref="B313:B314">IF(E313=1,"Pogreška",IF(F313=1,"Provjera","O.K."))</f>
        <v>O.K.</v>
      </c>
      <c r="C313" s="304" t="s">
        <v>3266</v>
      </c>
      <c r="D313" s="123"/>
      <c r="E313" s="71">
        <f t="shared" si="35" ref="E313:E314">MAX(G313:K313)</f>
        <v>0</v>
      </c>
      <c r="F313" s="71">
        <f t="shared" si="36" ref="F313:F314">MAX(L313:O313)</f>
        <v>0</v>
      </c>
      <c r="G313" s="71">
        <f>IF(MIN(OBVEZE!D5:D105)&lt;-0.001,1,0)</f>
        <v>0</v>
      </c>
      <c r="H313" s="71"/>
      <c r="I313" s="71"/>
      <c r="J313" s="71"/>
      <c r="K313" s="71"/>
      <c r="L313" s="71"/>
      <c r="M313" s="71"/>
      <c r="N313" s="71"/>
      <c r="O313" s="71"/>
      <c r="P313" s="71"/>
    </row>
    <row r="314" spans="1:16" ht="42" customHeight="1">
      <c r="A314" s="133">
        <v>2</v>
      </c>
      <c r="B314" s="134" t="str">
        <f t="shared" si="34"/>
        <v>O.K.</v>
      </c>
      <c r="C314" s="116" t="s">
        <v>3301</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c r="A315" s="367" t="s">
        <v>23</v>
      </c>
      <c r="B315" s="368"/>
      <c r="C315" s="369"/>
      <c r="D315" s="123"/>
      <c r="E315" s="71">
        <f>SUM(E316:E316)</f>
        <v>0</v>
      </c>
      <c r="F315" s="71">
        <f>SUM(F316:F316)</f>
        <v>0</v>
      </c>
      <c r="G315" s="71"/>
      <c r="H315" s="71"/>
      <c r="I315" s="71"/>
      <c r="J315" s="71"/>
      <c r="K315" s="71"/>
      <c r="L315" s="71"/>
      <c r="M315" s="71"/>
      <c r="N315" s="71"/>
      <c r="O315" s="71"/>
      <c r="P315" s="71"/>
    </row>
    <row r="316" spans="1:16" ht="30" customHeight="1">
      <c r="A316" s="133">
        <v>1</v>
      </c>
      <c r="B316" s="134" t="str">
        <f>IF(E316=1,"Pogreška",IF(F316=1,"Provjera","O.K."))</f>
        <v>O.K.</v>
      </c>
      <c r="C316" s="116" t="s">
        <v>3266</v>
      </c>
      <c r="D316" s="123"/>
      <c r="E316" s="71">
        <f>MAX(G316:K316)</f>
        <v>0</v>
      </c>
      <c r="F316" s="71">
        <f>MAX(L316:O316)</f>
        <v>0</v>
      </c>
      <c r="G316" s="71">
        <f>IF(MIN('P-VRIO'!D5:E48)&lt;-0.001,1,0)</f>
        <v>0</v>
      </c>
      <c r="H316" s="71"/>
      <c r="I316" s="71"/>
      <c r="J316" s="71"/>
      <c r="K316" s="71"/>
      <c r="L316" s="71"/>
      <c r="M316" s="71"/>
      <c r="N316" s="71"/>
      <c r="O316" s="71"/>
      <c r="P316" s="71"/>
    </row>
    <row r="317" spans="1:16" ht="19.5" customHeight="1">
      <c r="A317" s="367" t="s">
        <v>3302</v>
      </c>
      <c r="B317" s="368"/>
      <c r="C317" s="369"/>
      <c r="D317" s="123"/>
      <c r="E317" s="71">
        <f t="shared" si="37" ref="E317:F317">SUM(E318)</f>
        <v>0</v>
      </c>
      <c r="F317" s="71">
        <f t="shared" si="37"/>
        <v>0</v>
      </c>
      <c r="G317" s="71"/>
      <c r="H317" s="71"/>
      <c r="I317" s="71"/>
      <c r="J317" s="71"/>
      <c r="K317" s="71"/>
      <c r="L317" s="71"/>
      <c r="M317" s="71"/>
      <c r="N317" s="71"/>
      <c r="O317" s="71"/>
      <c r="P317" s="71"/>
    </row>
    <row r="318" spans="1:16" ht="30" customHeight="1">
      <c r="A318" s="149">
        <v>1</v>
      </c>
      <c r="B318" s="150" t="str">
        <f>IF(E318=1,"Pogreška",IF(F318=1,"Provjera","O.K."))</f>
        <v>O.K.</v>
      </c>
      <c r="C318" s="151" t="s">
        <v>3266</v>
      </c>
      <c r="D318" s="123"/>
      <c r="E318" s="71">
        <f>MAX(G318:K318)</f>
        <v>0</v>
      </c>
      <c r="F318" s="71">
        <f>MAX(L318:O318)</f>
        <v>0</v>
      </c>
      <c r="G318" s="71">
        <f>IF(MIN('RAS-funkcijski'!D5:E141)&lt;-0.001,1,0)</f>
        <v>0</v>
      </c>
      <c r="H318" s="71"/>
      <c r="I318" s="71"/>
      <c r="J318" s="71"/>
      <c r="K318" s="71"/>
      <c r="L318" s="71"/>
      <c r="M318" s="71"/>
      <c r="N318" s="71"/>
      <c r="O318" s="71"/>
      <c r="P318" s="71"/>
    </row>
    <row r="319" spans="1:16" ht="12.75">
      <c r="A319" s="121"/>
      <c r="B319" s="122"/>
      <c r="C319" s="83"/>
      <c r="D319" s="123"/>
      <c r="E319" s="71"/>
      <c r="F319" s="71"/>
      <c r="G319" s="71"/>
      <c r="H319" s="71"/>
      <c r="I319" s="71"/>
      <c r="J319" s="71"/>
      <c r="K319" s="71"/>
      <c r="L319" s="71"/>
      <c r="M319" s="71"/>
      <c r="N319" s="71"/>
      <c r="O319" s="71"/>
      <c r="P319" s="71"/>
    </row>
    <row r="320" spans="1:16" ht="12.75">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1.25" customHeight="1">
      <c r="A1018" s="121"/>
      <c r="B1018" s="122"/>
      <c r="C1018" s="83"/>
      <c r="D1018" s="123"/>
      <c r="E1018" s="71"/>
      <c r="F1018" s="71"/>
      <c r="G1018" s="71"/>
      <c r="H1018" s="71"/>
      <c r="I1018" s="71"/>
      <c r="J1018" s="71"/>
      <c r="K1018" s="71"/>
      <c r="L1018" s="71"/>
      <c r="M1018" s="71"/>
      <c r="N1018" s="71"/>
      <c r="O1018" s="71"/>
      <c r="P1018" s="71"/>
    </row>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spans="10:12" ht="15" customHeight="1">
      <c r="J1448" s="47">
        <f>IF(AND(C1448=0,D1448),1,0)</f>
        <v>1</v>
      </c>
      <c r="L1448" s="47">
        <f>IF(C1448&lt;&gt;0,1,0)</f>
        <v>0</v>
      </c>
    </row>
    <row r="1449" spans="10:10" ht="15" customHeight="1">
      <c r="J1449" s="48" t="s">
        <v>3303</v>
      </c>
    </row>
    <row r="1450" ht="15.75" customHeight="1"/>
    <row r="1451" spans="11:11" ht="15" customHeight="1">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priority="3" dxfId="9" operator="equal">
      <formula>"Pogreška"</formula>
    </cfRule>
  </conditionalFormatting>
  <conditionalFormatting sqref="B5:B13 B21:B276 B278:B311 B313:B314 B316 B318">
    <cfRule type="cellIs" priority="2" dxfId="2" operator="equal">
      <formula>"Provjera"</formula>
    </cfRule>
  </conditionalFormatting>
  <conditionalFormatting sqref="B15:B19">
    <cfRule type="cellIs" priority="4" dxfId="2" operator="equal">
      <formula>"Provjera"</formula>
    </cfRule>
  </conditionalFormatting>
  <conditionalFormatting sqref="B318">
    <cfRule type="cellIs" priority="1" dxfId="0" operator="equal">
      <formula>"O.K."</formula>
    </cfRule>
  </conditionalFormatting>
  <pageMargins left="0.7" right="0.7" top="0.75" bottom="0.75" header="0" footer="0"/>
  <pageSetup orientation="landscape" paperSize="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245"/>
  <sheetViews>
    <sheetView showGridLines="0" workbookViewId="0" topLeftCell="A60">
      <selection pane="topLeft" activeCell="B57" sqref="B57:C57"/>
    </sheetView>
  </sheetViews>
  <sheetFormatPr defaultColWidth="14.4242857142857" defaultRowHeight="15" customHeight="1"/>
  <cols>
    <col min="1" max="1" width="10.7142857142857" customWidth="1"/>
    <col min="2" max="3" width="45.7142857142857" customWidth="1"/>
    <col min="4" max="17" width="8" customWidth="1"/>
  </cols>
  <sheetData>
    <row r="1" spans="1:3" ht="37.5" customHeight="1">
      <c r="A1" s="382" t="s">
        <v>3304</v>
      </c>
      <c r="B1" s="382"/>
      <c r="C1" s="382"/>
    </row>
    <row r="2" spans="1:17" ht="33" customHeight="1">
      <c r="A2" s="383" t="s">
        <v>3305</v>
      </c>
      <c r="B2" s="384"/>
      <c r="C2" s="376"/>
      <c r="D2" s="4"/>
      <c r="E2" s="4"/>
      <c r="F2" s="4"/>
      <c r="G2" s="4"/>
      <c r="H2" s="4"/>
      <c r="I2" s="4"/>
      <c r="J2" s="4"/>
      <c r="K2" s="4"/>
      <c r="L2" s="4"/>
      <c r="M2" s="4"/>
      <c r="N2" s="4"/>
      <c r="O2" s="4"/>
      <c r="P2" s="4"/>
      <c r="Q2" s="4"/>
    </row>
    <row r="3" spans="1:17" ht="18.75" customHeight="1">
      <c r="A3" s="301" t="s">
        <v>3306</v>
      </c>
      <c r="B3" s="385" t="s">
        <v>3307</v>
      </c>
      <c r="C3" s="376"/>
      <c r="D3" s="4"/>
      <c r="E3" s="4"/>
      <c r="F3" s="4"/>
      <c r="G3" s="4"/>
      <c r="H3" s="4"/>
      <c r="I3" s="4"/>
      <c r="J3" s="4"/>
      <c r="K3" s="4"/>
      <c r="L3" s="4"/>
      <c r="M3" s="4"/>
      <c r="N3" s="4"/>
      <c r="O3" s="4"/>
      <c r="P3" s="4"/>
      <c r="Q3" s="4"/>
    </row>
    <row r="4" spans="1:17" ht="37.5" customHeight="1" hidden="1">
      <c r="A4" s="302" t="s">
        <v>3308</v>
      </c>
      <c r="B4" s="375" t="s">
        <v>3309</v>
      </c>
      <c r="C4" s="376"/>
      <c r="D4" s="4"/>
      <c r="E4" s="4"/>
      <c r="F4" s="4"/>
      <c r="G4" s="4"/>
      <c r="H4" s="4"/>
      <c r="I4" s="4"/>
      <c r="J4" s="4"/>
      <c r="K4" s="4"/>
      <c r="L4" s="4"/>
      <c r="M4" s="4"/>
      <c r="N4" s="4"/>
      <c r="O4" s="4"/>
      <c r="P4" s="4"/>
      <c r="Q4" s="4"/>
    </row>
    <row r="5" spans="1:17" ht="48" customHeight="1" hidden="1">
      <c r="A5" s="302" t="s">
        <v>3308</v>
      </c>
      <c r="B5" s="375" t="s">
        <v>3310</v>
      </c>
      <c r="C5" s="376"/>
      <c r="D5" s="4"/>
      <c r="E5" s="4"/>
      <c r="F5" s="4"/>
      <c r="G5" s="4"/>
      <c r="H5" s="4"/>
      <c r="I5" s="4"/>
      <c r="J5" s="4"/>
      <c r="K5" s="4"/>
      <c r="L5" s="4"/>
      <c r="M5" s="4"/>
      <c r="N5" s="4"/>
      <c r="O5" s="4"/>
      <c r="P5" s="4"/>
      <c r="Q5" s="4"/>
    </row>
    <row r="6" spans="1:17" ht="59.25" customHeight="1" hidden="1">
      <c r="A6" s="302" t="s">
        <v>3308</v>
      </c>
      <c r="B6" s="375" t="s">
        <v>3311</v>
      </c>
      <c r="C6" s="376"/>
      <c r="D6" s="4"/>
      <c r="E6" s="4"/>
      <c r="F6" s="4"/>
      <c r="G6" s="4"/>
      <c r="H6" s="4"/>
      <c r="I6" s="4"/>
      <c r="J6" s="4"/>
      <c r="K6" s="4"/>
      <c r="L6" s="4"/>
      <c r="M6" s="4"/>
      <c r="N6" s="4"/>
      <c r="O6" s="4"/>
      <c r="P6" s="4"/>
      <c r="Q6" s="4"/>
    </row>
    <row r="7" spans="1:17" ht="48" customHeight="1" hidden="1">
      <c r="A7" s="302" t="s">
        <v>3312</v>
      </c>
      <c r="B7" s="375" t="s">
        <v>3313</v>
      </c>
      <c r="C7" s="376"/>
      <c r="D7" s="4"/>
      <c r="E7" s="4"/>
      <c r="F7" s="4"/>
      <c r="G7" s="4"/>
      <c r="H7" s="4"/>
      <c r="I7" s="4"/>
      <c r="J7" s="4"/>
      <c r="K7" s="4"/>
      <c r="L7" s="4"/>
      <c r="M7" s="4"/>
      <c r="N7" s="4"/>
      <c r="O7" s="4"/>
      <c r="P7" s="4"/>
      <c r="Q7" s="4"/>
    </row>
    <row r="8" spans="1:17" ht="41.25" customHeight="1" hidden="1">
      <c r="A8" s="302" t="s">
        <v>3314</v>
      </c>
      <c r="B8" s="375" t="s">
        <v>3315</v>
      </c>
      <c r="C8" s="376"/>
      <c r="D8" s="4"/>
      <c r="E8" s="4"/>
      <c r="F8" s="4"/>
      <c r="G8" s="4"/>
      <c r="H8" s="4"/>
      <c r="I8" s="4"/>
      <c r="J8" s="4"/>
      <c r="K8" s="4"/>
      <c r="L8" s="4"/>
      <c r="M8" s="4"/>
      <c r="N8" s="4"/>
      <c r="O8" s="4"/>
      <c r="P8" s="4"/>
      <c r="Q8" s="4"/>
    </row>
    <row r="9" spans="1:17" ht="59.25" customHeight="1" hidden="1">
      <c r="A9" s="302" t="s">
        <v>3316</v>
      </c>
      <c r="B9" s="375" t="s">
        <v>3317</v>
      </c>
      <c r="C9" s="376"/>
      <c r="D9" s="4"/>
      <c r="E9" s="4"/>
      <c r="F9" s="4"/>
      <c r="G9" s="4"/>
      <c r="H9" s="4"/>
      <c r="I9" s="4"/>
      <c r="J9" s="4"/>
      <c r="K9" s="4"/>
      <c r="L9" s="4"/>
      <c r="M9" s="4"/>
      <c r="N9" s="4"/>
      <c r="O9" s="4"/>
      <c r="P9" s="4"/>
      <c r="Q9" s="4"/>
    </row>
    <row r="10" spans="1:17" ht="61.5" customHeight="1" hidden="1">
      <c r="A10" s="302" t="s">
        <v>3316</v>
      </c>
      <c r="B10" s="375" t="s">
        <v>3318</v>
      </c>
      <c r="C10" s="376"/>
      <c r="D10" s="4"/>
      <c r="E10" s="4"/>
      <c r="F10" s="4"/>
      <c r="G10" s="4"/>
      <c r="H10" s="4"/>
      <c r="I10" s="4"/>
      <c r="J10" s="4"/>
      <c r="K10" s="4"/>
      <c r="L10" s="4"/>
      <c r="M10" s="4"/>
      <c r="N10" s="4"/>
      <c r="O10" s="4"/>
      <c r="P10" s="4"/>
      <c r="Q10" s="4"/>
    </row>
    <row r="11" spans="1:17" ht="43.5" customHeight="1" hidden="1">
      <c r="A11" s="302" t="s">
        <v>3316</v>
      </c>
      <c r="B11" s="375" t="s">
        <v>3319</v>
      </c>
      <c r="C11" s="376"/>
      <c r="D11" s="4"/>
      <c r="E11" s="4"/>
      <c r="F11" s="4"/>
      <c r="G11" s="4"/>
      <c r="H11" s="4"/>
      <c r="I11" s="4"/>
      <c r="J11" s="4"/>
      <c r="K11" s="4"/>
      <c r="L11" s="4"/>
      <c r="M11" s="4"/>
      <c r="N11" s="4"/>
      <c r="O11" s="4"/>
      <c r="P11" s="4"/>
      <c r="Q11" s="4"/>
    </row>
    <row r="12" spans="1:17" ht="27.75" customHeight="1" hidden="1">
      <c r="A12" s="302" t="s">
        <v>3320</v>
      </c>
      <c r="B12" s="375" t="s">
        <v>3321</v>
      </c>
      <c r="C12" s="376"/>
      <c r="D12" s="4"/>
      <c r="E12" s="4"/>
      <c r="F12" s="4"/>
      <c r="G12" s="4"/>
      <c r="H12" s="4"/>
      <c r="I12" s="4"/>
      <c r="J12" s="4"/>
      <c r="K12" s="4"/>
      <c r="L12" s="4"/>
      <c r="M12" s="4"/>
      <c r="N12" s="4"/>
      <c r="O12" s="4"/>
      <c r="P12" s="4"/>
      <c r="Q12" s="4"/>
    </row>
    <row r="13" spans="1:17" ht="27.75" customHeight="1" hidden="1">
      <c r="A13" s="302" t="s">
        <v>3322</v>
      </c>
      <c r="B13" s="375" t="s">
        <v>3323</v>
      </c>
      <c r="C13" s="376"/>
      <c r="D13" s="4"/>
      <c r="E13" s="4"/>
      <c r="F13" s="4"/>
      <c r="G13" s="4"/>
      <c r="H13" s="4"/>
      <c r="I13" s="4"/>
      <c r="J13" s="4"/>
      <c r="K13" s="4"/>
      <c r="L13" s="4"/>
      <c r="M13" s="4"/>
      <c r="N13" s="4"/>
      <c r="O13" s="4"/>
      <c r="P13" s="4"/>
      <c r="Q13" s="4"/>
    </row>
    <row r="14" spans="1:17" ht="45.75" customHeight="1" hidden="1">
      <c r="A14" s="302" t="s">
        <v>3324</v>
      </c>
      <c r="B14" s="375" t="s">
        <v>3325</v>
      </c>
      <c r="C14" s="376"/>
      <c r="D14" s="4"/>
      <c r="E14" s="4"/>
      <c r="F14" s="4"/>
      <c r="G14" s="4"/>
      <c r="H14" s="4"/>
      <c r="I14" s="4"/>
      <c r="J14" s="4"/>
      <c r="K14" s="4"/>
      <c r="L14" s="4"/>
      <c r="M14" s="4"/>
      <c r="N14" s="4"/>
      <c r="O14" s="4"/>
      <c r="P14" s="4"/>
      <c r="Q14" s="4"/>
    </row>
    <row r="15" spans="1:17" ht="45.75" customHeight="1" hidden="1">
      <c r="A15" s="302" t="s">
        <v>3326</v>
      </c>
      <c r="B15" s="375" t="s">
        <v>3327</v>
      </c>
      <c r="C15" s="376"/>
      <c r="D15" s="4"/>
      <c r="E15" s="4"/>
      <c r="F15" s="4"/>
      <c r="G15" s="4"/>
      <c r="H15" s="4"/>
      <c r="I15" s="4"/>
      <c r="J15" s="4"/>
      <c r="K15" s="4"/>
      <c r="L15" s="4"/>
      <c r="M15" s="4"/>
      <c r="N15" s="4"/>
      <c r="O15" s="4"/>
      <c r="P15" s="4"/>
      <c r="Q15" s="4"/>
    </row>
    <row r="16" spans="1:17" ht="51" customHeight="1" hidden="1">
      <c r="A16" s="302" t="s">
        <v>3328</v>
      </c>
      <c r="B16" s="375" t="s">
        <v>3329</v>
      </c>
      <c r="C16" s="376"/>
      <c r="D16" s="4"/>
      <c r="E16" s="4"/>
      <c r="F16" s="4"/>
      <c r="G16" s="4"/>
      <c r="H16" s="4"/>
      <c r="I16" s="4"/>
      <c r="J16" s="4"/>
      <c r="K16" s="4"/>
      <c r="L16" s="4"/>
      <c r="M16" s="4"/>
      <c r="N16" s="4"/>
      <c r="O16" s="4"/>
      <c r="P16" s="4"/>
      <c r="Q16" s="4"/>
    </row>
    <row r="17" spans="1:17" ht="27.75" customHeight="1" hidden="1">
      <c r="A17" s="302" t="s">
        <v>3330</v>
      </c>
      <c r="B17" s="375" t="s">
        <v>3331</v>
      </c>
      <c r="C17" s="376"/>
      <c r="D17" s="4"/>
      <c r="E17" s="4"/>
      <c r="F17" s="4"/>
      <c r="G17" s="4"/>
      <c r="H17" s="4"/>
      <c r="I17" s="4"/>
      <c r="J17" s="4"/>
      <c r="K17" s="4"/>
      <c r="L17" s="4"/>
      <c r="M17" s="4"/>
      <c r="N17" s="4"/>
      <c r="O17" s="4"/>
      <c r="P17" s="4"/>
      <c r="Q17" s="4"/>
    </row>
    <row r="18" spans="1:17" ht="27.75" customHeight="1" hidden="1">
      <c r="A18" s="302" t="s">
        <v>3332</v>
      </c>
      <c r="B18" s="375" t="s">
        <v>3333</v>
      </c>
      <c r="C18" s="376"/>
      <c r="D18" s="4"/>
      <c r="E18" s="4"/>
      <c r="F18" s="4"/>
      <c r="G18" s="4"/>
      <c r="H18" s="4"/>
      <c r="I18" s="4"/>
      <c r="J18" s="4"/>
      <c r="K18" s="4"/>
      <c r="L18" s="4"/>
      <c r="M18" s="4"/>
      <c r="N18" s="4"/>
      <c r="O18" s="4"/>
      <c r="P18" s="4"/>
      <c r="Q18" s="4"/>
    </row>
    <row r="19" spans="1:17" ht="45" customHeight="1" hidden="1">
      <c r="A19" s="302" t="s">
        <v>3332</v>
      </c>
      <c r="B19" s="375" t="s">
        <v>3334</v>
      </c>
      <c r="C19" s="376"/>
      <c r="D19" s="4"/>
      <c r="E19" s="4"/>
      <c r="F19" s="4"/>
      <c r="G19" s="4"/>
      <c r="H19" s="4"/>
      <c r="I19" s="4"/>
      <c r="J19" s="4"/>
      <c r="K19" s="4"/>
      <c r="L19" s="4"/>
      <c r="M19" s="4"/>
      <c r="N19" s="4"/>
      <c r="O19" s="4"/>
      <c r="P19" s="4"/>
      <c r="Q19" s="4"/>
    </row>
    <row r="20" spans="1:17" ht="45" customHeight="1" hidden="1">
      <c r="A20" s="302" t="s">
        <v>3335</v>
      </c>
      <c r="B20" s="375" t="s">
        <v>3336</v>
      </c>
      <c r="C20" s="376"/>
      <c r="D20" s="4"/>
      <c r="E20" s="4"/>
      <c r="F20" s="4"/>
      <c r="G20" s="4"/>
      <c r="H20" s="4"/>
      <c r="I20" s="4"/>
      <c r="J20" s="4"/>
      <c r="K20" s="4"/>
      <c r="L20" s="4"/>
      <c r="M20" s="4"/>
      <c r="N20" s="4"/>
      <c r="O20" s="4"/>
      <c r="P20" s="4"/>
      <c r="Q20" s="4"/>
    </row>
    <row r="21" spans="1:17" ht="30" customHeight="1" hidden="1">
      <c r="A21" s="302" t="s">
        <v>3337</v>
      </c>
      <c r="B21" s="375" t="s">
        <v>3338</v>
      </c>
      <c r="C21" s="376"/>
      <c r="D21" s="4"/>
      <c r="E21" s="4"/>
      <c r="F21" s="4"/>
      <c r="G21" s="4"/>
      <c r="H21" s="4"/>
      <c r="I21" s="4"/>
      <c r="J21" s="4"/>
      <c r="K21" s="4"/>
      <c r="L21" s="4"/>
      <c r="M21" s="4"/>
      <c r="N21" s="4"/>
      <c r="O21" s="4"/>
      <c r="P21" s="4"/>
      <c r="Q21" s="4"/>
    </row>
    <row r="22" spans="1:17" ht="30" customHeight="1" hidden="1">
      <c r="A22" s="302" t="s">
        <v>3339</v>
      </c>
      <c r="B22" s="375" t="s">
        <v>3340</v>
      </c>
      <c r="C22" s="376"/>
      <c r="D22" s="4"/>
      <c r="E22" s="4"/>
      <c r="F22" s="4"/>
      <c r="G22" s="4"/>
      <c r="H22" s="4"/>
      <c r="I22" s="4"/>
      <c r="J22" s="4"/>
      <c r="K22" s="4"/>
      <c r="L22" s="4"/>
      <c r="M22" s="4"/>
      <c r="N22" s="4"/>
      <c r="O22" s="4"/>
      <c r="P22" s="4"/>
      <c r="Q22" s="4"/>
    </row>
    <row r="23" spans="1:17" ht="30" customHeight="1" hidden="1">
      <c r="A23" s="302" t="s">
        <v>3341</v>
      </c>
      <c r="B23" s="375" t="s">
        <v>3342</v>
      </c>
      <c r="C23" s="376"/>
      <c r="D23" s="4"/>
      <c r="E23" s="4"/>
      <c r="F23" s="4"/>
      <c r="G23" s="4"/>
      <c r="H23" s="4"/>
      <c r="I23" s="4"/>
      <c r="J23" s="4"/>
      <c r="K23" s="4"/>
      <c r="L23" s="4"/>
      <c r="M23" s="4"/>
      <c r="N23" s="4"/>
      <c r="O23" s="4"/>
      <c r="P23" s="4"/>
      <c r="Q23" s="4"/>
    </row>
    <row r="24" spans="1:17" ht="30" customHeight="1" hidden="1">
      <c r="A24" s="302" t="s">
        <v>3343</v>
      </c>
      <c r="B24" s="375" t="s">
        <v>3344</v>
      </c>
      <c r="C24" s="376"/>
      <c r="D24" s="4"/>
      <c r="E24" s="4"/>
      <c r="F24" s="4"/>
      <c r="G24" s="4"/>
      <c r="H24" s="4"/>
      <c r="I24" s="4"/>
      <c r="J24" s="4"/>
      <c r="K24" s="4"/>
      <c r="L24" s="4"/>
      <c r="M24" s="4"/>
      <c r="N24" s="4"/>
      <c r="O24" s="4"/>
      <c r="P24" s="4"/>
      <c r="Q24" s="4"/>
    </row>
    <row r="25" spans="1:17" ht="30" customHeight="1" hidden="1">
      <c r="A25" s="302" t="s">
        <v>3345</v>
      </c>
      <c r="B25" s="375" t="s">
        <v>3346</v>
      </c>
      <c r="C25" s="376"/>
      <c r="D25" s="4"/>
      <c r="E25" s="4"/>
      <c r="F25" s="4"/>
      <c r="G25" s="4"/>
      <c r="H25" s="4"/>
      <c r="I25" s="4"/>
      <c r="J25" s="4"/>
      <c r="K25" s="4"/>
      <c r="L25" s="4"/>
      <c r="M25" s="4"/>
      <c r="N25" s="4"/>
      <c r="O25" s="4"/>
      <c r="P25" s="4"/>
      <c r="Q25" s="4"/>
    </row>
    <row r="26" spans="1:17" ht="30" customHeight="1" hidden="1">
      <c r="A26" s="302" t="s">
        <v>3347</v>
      </c>
      <c r="B26" s="375" t="s">
        <v>3348</v>
      </c>
      <c r="C26" s="376"/>
      <c r="D26" s="4"/>
      <c r="E26" s="4"/>
      <c r="F26" s="4"/>
      <c r="G26" s="4"/>
      <c r="H26" s="4"/>
      <c r="I26" s="4"/>
      <c r="J26" s="4"/>
      <c r="K26" s="4"/>
      <c r="L26" s="4"/>
      <c r="M26" s="4"/>
      <c r="N26" s="4"/>
      <c r="O26" s="4"/>
      <c r="P26" s="4"/>
      <c r="Q26" s="4"/>
    </row>
    <row r="27" spans="1:17" ht="70.5" customHeight="1" hidden="1">
      <c r="A27" s="302" t="s">
        <v>3349</v>
      </c>
      <c r="B27" s="375" t="s">
        <v>3350</v>
      </c>
      <c r="C27" s="376"/>
      <c r="D27" s="4"/>
      <c r="E27" s="4"/>
      <c r="F27" s="4"/>
      <c r="G27" s="4"/>
      <c r="H27" s="4"/>
      <c r="I27" s="4"/>
      <c r="J27" s="4"/>
      <c r="K27" s="4"/>
      <c r="L27" s="4"/>
      <c r="M27" s="4"/>
      <c r="N27" s="4"/>
      <c r="O27" s="4"/>
      <c r="P27" s="4"/>
      <c r="Q27" s="4"/>
    </row>
    <row r="28" spans="1:17" ht="48" customHeight="1" hidden="1">
      <c r="A28" s="302" t="s">
        <v>3351</v>
      </c>
      <c r="B28" s="375" t="s">
        <v>3352</v>
      </c>
      <c r="C28" s="376"/>
      <c r="D28" s="4"/>
      <c r="E28" s="4"/>
      <c r="F28" s="4"/>
      <c r="G28" s="4"/>
      <c r="H28" s="4"/>
      <c r="I28" s="4"/>
      <c r="J28" s="4"/>
      <c r="K28" s="4"/>
      <c r="L28" s="4"/>
      <c r="M28" s="4"/>
      <c r="N28" s="4"/>
      <c r="O28" s="4"/>
      <c r="P28" s="4"/>
      <c r="Q28" s="4"/>
    </row>
    <row r="29" spans="1:17" ht="100.5" customHeight="1" hidden="1">
      <c r="A29" s="302" t="s">
        <v>3353</v>
      </c>
      <c r="B29" s="375" t="s">
        <v>3354</v>
      </c>
      <c r="C29" s="376"/>
      <c r="D29" s="4"/>
      <c r="E29" s="4"/>
      <c r="F29" s="4"/>
      <c r="G29" s="4"/>
      <c r="H29" s="4"/>
      <c r="I29" s="4"/>
      <c r="J29" s="4"/>
      <c r="K29" s="4"/>
      <c r="L29" s="4"/>
      <c r="M29" s="4"/>
      <c r="N29" s="4"/>
      <c r="O29" s="4"/>
      <c r="P29" s="4"/>
      <c r="Q29" s="4"/>
    </row>
    <row r="30" spans="1:17" ht="45" customHeight="1" hidden="1">
      <c r="A30" s="302" t="s">
        <v>3355</v>
      </c>
      <c r="B30" s="375" t="s">
        <v>3356</v>
      </c>
      <c r="C30" s="376"/>
      <c r="D30" s="4"/>
      <c r="E30" s="4"/>
      <c r="F30" s="4"/>
      <c r="G30" s="4"/>
      <c r="H30" s="4"/>
      <c r="I30" s="4"/>
      <c r="J30" s="4"/>
      <c r="K30" s="4"/>
      <c r="L30" s="4"/>
      <c r="M30" s="4"/>
      <c r="N30" s="4"/>
      <c r="O30" s="4"/>
      <c r="P30" s="4"/>
      <c r="Q30" s="4"/>
    </row>
    <row r="31" spans="1:17" ht="45" customHeight="1" hidden="1">
      <c r="A31" s="302" t="s">
        <v>3357</v>
      </c>
      <c r="B31" s="375" t="s">
        <v>3358</v>
      </c>
      <c r="C31" s="376"/>
      <c r="D31" s="4"/>
      <c r="E31" s="4"/>
      <c r="F31" s="4"/>
      <c r="G31" s="4"/>
      <c r="H31" s="4"/>
      <c r="I31" s="4"/>
      <c r="J31" s="4"/>
      <c r="K31" s="4"/>
      <c r="L31" s="4"/>
      <c r="M31" s="4"/>
      <c r="N31" s="4"/>
      <c r="O31" s="4"/>
      <c r="P31" s="4"/>
      <c r="Q31" s="4"/>
    </row>
    <row r="32" spans="1:17" ht="45" customHeight="1" hidden="1">
      <c r="A32" s="302" t="s">
        <v>3359</v>
      </c>
      <c r="B32" s="375" t="s">
        <v>3360</v>
      </c>
      <c r="C32" s="376"/>
      <c r="D32" s="4"/>
      <c r="E32" s="4"/>
      <c r="F32" s="4"/>
      <c r="G32" s="4"/>
      <c r="H32" s="4"/>
      <c r="I32" s="4"/>
      <c r="J32" s="4"/>
      <c r="K32" s="4"/>
      <c r="L32" s="4"/>
      <c r="M32" s="4"/>
      <c r="N32" s="4"/>
      <c r="O32" s="4"/>
      <c r="P32" s="4"/>
      <c r="Q32" s="4"/>
    </row>
    <row r="33" spans="1:17" ht="72" customHeight="1" hidden="1">
      <c r="A33" s="302" t="s">
        <v>3361</v>
      </c>
      <c r="B33" s="375" t="s">
        <v>3362</v>
      </c>
      <c r="C33" s="376"/>
      <c r="D33" s="4"/>
      <c r="E33" s="4"/>
      <c r="F33" s="4"/>
      <c r="G33" s="4"/>
      <c r="H33" s="4"/>
      <c r="I33" s="4"/>
      <c r="J33" s="4"/>
      <c r="K33" s="4"/>
      <c r="L33" s="4"/>
      <c r="M33" s="4"/>
      <c r="N33" s="4"/>
      <c r="O33" s="4"/>
      <c r="P33" s="4"/>
      <c r="Q33" s="4"/>
    </row>
    <row r="34" spans="1:17" ht="79.5" customHeight="1" hidden="1">
      <c r="A34" s="302" t="s">
        <v>3363</v>
      </c>
      <c r="B34" s="375" t="s">
        <v>3364</v>
      </c>
      <c r="C34" s="376"/>
      <c r="D34" s="4"/>
      <c r="E34" s="4"/>
      <c r="F34" s="4"/>
      <c r="G34" s="4"/>
      <c r="H34" s="4"/>
      <c r="I34" s="4"/>
      <c r="J34" s="4"/>
      <c r="K34" s="4"/>
      <c r="L34" s="4"/>
      <c r="M34" s="4"/>
      <c r="N34" s="4"/>
      <c r="O34" s="4"/>
      <c r="P34" s="4"/>
      <c r="Q34" s="4"/>
    </row>
    <row r="35" spans="1:17" ht="70.5" customHeight="1" hidden="1">
      <c r="A35" s="302" t="s">
        <v>3365</v>
      </c>
      <c r="B35" s="375" t="s">
        <v>3366</v>
      </c>
      <c r="C35" s="376"/>
      <c r="D35" s="4"/>
      <c r="E35" s="4"/>
      <c r="F35" s="4"/>
      <c r="G35" s="4"/>
      <c r="H35" s="4"/>
      <c r="I35" s="4"/>
      <c r="J35" s="4"/>
      <c r="K35" s="4"/>
      <c r="L35" s="4"/>
      <c r="M35" s="4"/>
      <c r="N35" s="4"/>
      <c r="O35" s="4"/>
      <c r="P35" s="4"/>
      <c r="Q35" s="4"/>
    </row>
    <row r="36" spans="1:17" ht="45.75" customHeight="1" hidden="1">
      <c r="A36" s="302" t="s">
        <v>3367</v>
      </c>
      <c r="B36" s="375" t="s">
        <v>3368</v>
      </c>
      <c r="C36" s="376"/>
      <c r="D36" s="4"/>
      <c r="E36" s="4"/>
      <c r="F36" s="4"/>
      <c r="G36" s="4"/>
      <c r="H36" s="4"/>
      <c r="I36" s="4"/>
      <c r="J36" s="4"/>
      <c r="K36" s="4"/>
      <c r="L36" s="4"/>
      <c r="M36" s="4"/>
      <c r="N36" s="4"/>
      <c r="O36" s="4"/>
      <c r="P36" s="4"/>
      <c r="Q36" s="4"/>
    </row>
    <row r="37" spans="1:17" ht="54.75" customHeight="1" hidden="1">
      <c r="A37" s="302" t="s">
        <v>3369</v>
      </c>
      <c r="B37" s="375" t="s">
        <v>3370</v>
      </c>
      <c r="C37" s="376"/>
      <c r="D37" s="4"/>
      <c r="E37" s="4"/>
      <c r="F37" s="4"/>
      <c r="G37" s="4"/>
      <c r="H37" s="4"/>
      <c r="I37" s="4"/>
      <c r="J37" s="4"/>
      <c r="K37" s="4"/>
      <c r="L37" s="4"/>
      <c r="M37" s="4"/>
      <c r="N37" s="4"/>
      <c r="O37" s="4"/>
      <c r="P37" s="4"/>
      <c r="Q37" s="4"/>
    </row>
    <row r="38" spans="1:17" ht="37.5" customHeight="1" hidden="1">
      <c r="A38" s="302" t="s">
        <v>3371</v>
      </c>
      <c r="B38" s="375" t="s">
        <v>3372</v>
      </c>
      <c r="C38" s="376"/>
      <c r="D38" s="4"/>
      <c r="E38" s="4"/>
      <c r="F38" s="4"/>
      <c r="G38" s="4"/>
      <c r="H38" s="4"/>
      <c r="I38" s="4"/>
      <c r="J38" s="4"/>
      <c r="K38" s="4"/>
      <c r="L38" s="4"/>
      <c r="M38" s="4"/>
      <c r="N38" s="4"/>
      <c r="O38" s="4"/>
      <c r="P38" s="4"/>
      <c r="Q38" s="4"/>
    </row>
    <row r="39" spans="1:17" ht="61.5" customHeight="1" hidden="1">
      <c r="A39" s="302" t="s">
        <v>3373</v>
      </c>
      <c r="B39" s="375" t="s">
        <v>3374</v>
      </c>
      <c r="C39" s="376"/>
      <c r="D39" s="4"/>
      <c r="E39" s="4"/>
      <c r="F39" s="4"/>
      <c r="G39" s="4"/>
      <c r="H39" s="4"/>
      <c r="I39" s="4"/>
      <c r="J39" s="4"/>
      <c r="K39" s="4"/>
      <c r="L39" s="4"/>
      <c r="M39" s="4"/>
      <c r="N39" s="4"/>
      <c r="O39" s="4"/>
      <c r="P39" s="4"/>
      <c r="Q39" s="4"/>
    </row>
    <row r="40" spans="1:17" ht="53.25" customHeight="1" hidden="1">
      <c r="A40" s="302" t="s">
        <v>3375</v>
      </c>
      <c r="B40" s="375" t="s">
        <v>3376</v>
      </c>
      <c r="C40" s="376"/>
      <c r="D40" s="4"/>
      <c r="E40" s="4"/>
      <c r="F40" s="4"/>
      <c r="G40" s="4"/>
      <c r="H40" s="4"/>
      <c r="I40" s="4"/>
      <c r="J40" s="4"/>
      <c r="K40" s="4"/>
      <c r="L40" s="4"/>
      <c r="M40" s="4"/>
      <c r="N40" s="4"/>
      <c r="O40" s="4"/>
      <c r="P40" s="4"/>
      <c r="Q40" s="4"/>
    </row>
    <row r="41" spans="1:17" ht="73.5" customHeight="1" hidden="1">
      <c r="A41" s="302" t="s">
        <v>3377</v>
      </c>
      <c r="B41" s="375" t="s">
        <v>3378</v>
      </c>
      <c r="C41" s="376"/>
      <c r="D41" s="4"/>
      <c r="E41" s="4"/>
      <c r="F41" s="4"/>
      <c r="G41" s="4"/>
      <c r="H41" s="4"/>
      <c r="I41" s="4"/>
      <c r="J41" s="4"/>
      <c r="K41" s="4"/>
      <c r="L41" s="4"/>
      <c r="M41" s="4"/>
      <c r="N41" s="4"/>
      <c r="O41" s="4"/>
      <c r="P41" s="4"/>
      <c r="Q41" s="4"/>
    </row>
    <row r="42" spans="1:17" ht="57.75" customHeight="1" hidden="1">
      <c r="A42" s="302" t="s">
        <v>3379</v>
      </c>
      <c r="B42" s="375" t="s">
        <v>3380</v>
      </c>
      <c r="C42" s="376"/>
      <c r="D42" s="4"/>
      <c r="E42" s="4"/>
      <c r="F42" s="4"/>
      <c r="G42" s="4"/>
      <c r="H42" s="4"/>
      <c r="I42" s="4"/>
      <c r="J42" s="4"/>
      <c r="K42" s="4"/>
      <c r="L42" s="4"/>
      <c r="M42" s="4"/>
      <c r="N42" s="4"/>
      <c r="O42" s="4"/>
      <c r="P42" s="4"/>
      <c r="Q42" s="4"/>
    </row>
    <row r="43" spans="1:17" ht="84" customHeight="1" hidden="1">
      <c r="A43" s="302" t="s">
        <v>3381</v>
      </c>
      <c r="B43" s="375" t="s">
        <v>3382</v>
      </c>
      <c r="C43" s="376"/>
      <c r="D43" s="4"/>
      <c r="E43" s="4"/>
      <c r="F43" s="4"/>
      <c r="G43" s="4"/>
      <c r="H43" s="4"/>
      <c r="I43" s="4"/>
      <c r="J43" s="4"/>
      <c r="K43" s="4"/>
      <c r="L43" s="4"/>
      <c r="M43" s="4"/>
      <c r="N43" s="4"/>
      <c r="O43" s="4"/>
      <c r="P43" s="4"/>
      <c r="Q43" s="4"/>
    </row>
    <row r="44" spans="1:17" ht="48" customHeight="1" hidden="1">
      <c r="A44" s="302" t="s">
        <v>3383</v>
      </c>
      <c r="B44" s="375" t="s">
        <v>3384</v>
      </c>
      <c r="C44" s="376"/>
      <c r="D44" s="4"/>
      <c r="E44" s="4"/>
      <c r="F44" s="4"/>
      <c r="G44" s="4"/>
      <c r="H44" s="4"/>
      <c r="I44" s="4"/>
      <c r="J44" s="4"/>
      <c r="K44" s="4"/>
      <c r="L44" s="4"/>
      <c r="M44" s="4"/>
      <c r="N44" s="4"/>
      <c r="O44" s="4"/>
      <c r="P44" s="4"/>
      <c r="Q44" s="4"/>
    </row>
    <row r="45" spans="1:17" ht="57" customHeight="1" hidden="1">
      <c r="A45" s="302" t="s">
        <v>3385</v>
      </c>
      <c r="B45" s="375" t="s">
        <v>3386</v>
      </c>
      <c r="C45" s="376"/>
      <c r="D45" s="4"/>
      <c r="E45" s="4"/>
      <c r="F45" s="4"/>
      <c r="G45" s="4"/>
      <c r="H45" s="4"/>
      <c r="I45" s="4"/>
      <c r="J45" s="4"/>
      <c r="K45" s="4"/>
      <c r="L45" s="4"/>
      <c r="M45" s="4"/>
      <c r="N45" s="4"/>
      <c r="O45" s="4"/>
      <c r="P45" s="4"/>
      <c r="Q45" s="4"/>
    </row>
    <row r="46" spans="1:17" ht="73.5" customHeight="1" hidden="1">
      <c r="A46" s="302" t="s">
        <v>3387</v>
      </c>
      <c r="B46" s="380" t="s">
        <v>3388</v>
      </c>
      <c r="C46" s="376"/>
      <c r="D46" s="41"/>
      <c r="E46" s="4"/>
      <c r="F46" s="4"/>
      <c r="G46" s="4"/>
      <c r="H46" s="4"/>
      <c r="I46" s="4"/>
      <c r="J46" s="4"/>
      <c r="K46" s="4"/>
      <c r="L46" s="4"/>
      <c r="M46" s="4"/>
      <c r="N46" s="4"/>
      <c r="O46" s="4"/>
      <c r="P46" s="4"/>
      <c r="Q46" s="4"/>
    </row>
    <row r="47" spans="1:17" ht="66" customHeight="1" hidden="1">
      <c r="A47" s="46" t="s">
        <v>3389</v>
      </c>
      <c r="B47" s="381" t="s">
        <v>3390</v>
      </c>
      <c r="C47" s="381"/>
      <c r="D47" s="4"/>
      <c r="E47" s="4"/>
      <c r="F47" s="4"/>
      <c r="G47" s="4"/>
      <c r="H47" s="4"/>
      <c r="I47" s="4"/>
      <c r="J47" s="4"/>
      <c r="K47" s="4"/>
      <c r="L47" s="4"/>
      <c r="M47" s="4"/>
      <c r="N47" s="4"/>
      <c r="O47" s="4"/>
      <c r="P47" s="4"/>
      <c r="Q47" s="4"/>
    </row>
    <row r="48" spans="1:17" ht="123.75" customHeight="1">
      <c r="A48" s="267" t="s">
        <v>3391</v>
      </c>
      <c r="B48" s="379" t="s">
        <v>3392</v>
      </c>
      <c r="C48" s="378"/>
      <c r="D48" s="4"/>
      <c r="E48" s="4"/>
      <c r="F48" s="4"/>
      <c r="G48" s="4"/>
      <c r="H48" s="4"/>
      <c r="I48" s="4"/>
      <c r="J48" s="4"/>
      <c r="K48" s="4"/>
      <c r="L48" s="4"/>
      <c r="M48" s="4"/>
      <c r="N48" s="4"/>
      <c r="O48" s="4"/>
      <c r="P48" s="4"/>
      <c r="Q48" s="4"/>
    </row>
    <row r="49" spans="1:17" ht="34.5" customHeight="1">
      <c r="A49" s="267" t="s">
        <v>3393</v>
      </c>
      <c r="B49" s="377" t="s">
        <v>3394</v>
      </c>
      <c r="C49" s="378"/>
      <c r="D49" s="4"/>
      <c r="E49" s="4"/>
      <c r="F49" s="4"/>
      <c r="G49" s="4"/>
      <c r="H49" s="4"/>
      <c r="I49" s="4"/>
      <c r="J49" s="4"/>
      <c r="K49" s="4"/>
      <c r="L49" s="4"/>
      <c r="M49" s="4"/>
      <c r="N49" s="4"/>
      <c r="O49" s="4"/>
      <c r="P49" s="4"/>
      <c r="Q49" s="4"/>
    </row>
    <row r="50" spans="1:17" ht="34.5" customHeight="1">
      <c r="A50" s="267" t="s">
        <v>3395</v>
      </c>
      <c r="B50" s="377" t="s">
        <v>3396</v>
      </c>
      <c r="C50" s="378"/>
      <c r="D50" s="4"/>
      <c r="E50" s="4"/>
      <c r="F50" s="4"/>
      <c r="G50" s="4"/>
      <c r="H50" s="4"/>
      <c r="I50" s="4"/>
      <c r="J50" s="4"/>
      <c r="K50" s="4"/>
      <c r="L50" s="4"/>
      <c r="M50" s="4"/>
      <c r="N50" s="4"/>
      <c r="O50" s="4"/>
      <c r="P50" s="4"/>
      <c r="Q50" s="4"/>
    </row>
    <row r="51" spans="1:17" ht="31.5" customHeight="1">
      <c r="A51" s="303" t="s">
        <v>3397</v>
      </c>
      <c r="B51" s="375" t="s">
        <v>3398</v>
      </c>
      <c r="C51" s="376"/>
      <c r="D51" s="4"/>
      <c r="E51" s="4"/>
      <c r="F51" s="4"/>
      <c r="G51" s="4"/>
      <c r="H51" s="4"/>
      <c r="I51" s="4"/>
      <c r="J51" s="4"/>
      <c r="K51" s="4"/>
      <c r="L51" s="4"/>
      <c r="M51" s="4"/>
      <c r="N51" s="4"/>
      <c r="O51" s="4"/>
      <c r="P51" s="4"/>
      <c r="Q51" s="4"/>
    </row>
    <row r="52" spans="1:17" ht="31.5" customHeight="1">
      <c r="A52" s="303" t="s">
        <v>3399</v>
      </c>
      <c r="B52" s="375" t="s">
        <v>3400</v>
      </c>
      <c r="C52" s="376"/>
      <c r="D52" s="4"/>
      <c r="E52" s="4"/>
      <c r="F52" s="4"/>
      <c r="G52" s="4"/>
      <c r="H52" s="4"/>
      <c r="I52" s="4"/>
      <c r="J52" s="4"/>
      <c r="K52" s="4"/>
      <c r="L52" s="4"/>
      <c r="M52" s="4"/>
      <c r="N52" s="4"/>
      <c r="O52" s="4"/>
      <c r="P52" s="4"/>
      <c r="Q52" s="4"/>
    </row>
    <row r="53" spans="1:17" ht="31.5" customHeight="1">
      <c r="A53" s="303" t="s">
        <v>3401</v>
      </c>
      <c r="B53" s="386" t="s">
        <v>3402</v>
      </c>
      <c r="C53" s="387"/>
      <c r="D53" s="4"/>
      <c r="E53" s="4"/>
      <c r="F53" s="4"/>
      <c r="G53" s="4"/>
      <c r="H53" s="4"/>
      <c r="I53" s="4"/>
      <c r="J53" s="4"/>
      <c r="K53" s="4"/>
      <c r="L53" s="4"/>
      <c r="M53" s="4"/>
      <c r="N53" s="4"/>
      <c r="O53" s="4"/>
      <c r="P53" s="4"/>
      <c r="Q53" s="4"/>
    </row>
    <row r="54" spans="1:17" ht="31.5" customHeight="1">
      <c r="A54" s="303" t="s">
        <v>3403</v>
      </c>
      <c r="B54" s="386" t="s">
        <v>3404</v>
      </c>
      <c r="C54" s="387"/>
      <c r="D54" s="4"/>
      <c r="E54" s="4"/>
      <c r="F54" s="4"/>
      <c r="G54" s="4"/>
      <c r="H54" s="4"/>
      <c r="I54" s="4"/>
      <c r="J54" s="4"/>
      <c r="K54" s="4"/>
      <c r="L54" s="4"/>
      <c r="M54" s="4"/>
      <c r="N54" s="4"/>
      <c r="O54" s="4"/>
      <c r="P54" s="4"/>
      <c r="Q54" s="4"/>
    </row>
    <row r="55" spans="1:17" ht="54.6" customHeight="1">
      <c r="A55" s="303" t="s">
        <v>3405</v>
      </c>
      <c r="B55" s="386" t="s">
        <v>3406</v>
      </c>
      <c r="C55" s="387"/>
      <c r="D55" s="4"/>
      <c r="E55" s="4"/>
      <c r="F55" s="4"/>
      <c r="G55" s="4"/>
      <c r="H55" s="4"/>
      <c r="I55" s="4"/>
      <c r="J55" s="4"/>
      <c r="K55" s="4"/>
      <c r="L55" s="4"/>
      <c r="M55" s="4"/>
      <c r="N55" s="4"/>
      <c r="O55" s="4"/>
      <c r="P55" s="4"/>
      <c r="Q55" s="4"/>
    </row>
    <row r="56" spans="1:17" ht="54.6" customHeight="1">
      <c r="A56" s="303" t="s">
        <v>3407</v>
      </c>
      <c r="B56" s="386" t="s">
        <v>3408</v>
      </c>
      <c r="C56" s="387"/>
      <c r="D56" s="4"/>
      <c r="E56" s="4"/>
      <c r="F56" s="4"/>
      <c r="G56" s="4"/>
      <c r="H56" s="4"/>
      <c r="I56" s="4"/>
      <c r="J56" s="4"/>
      <c r="K56" s="4"/>
      <c r="L56" s="4"/>
      <c r="M56" s="4"/>
      <c r="N56" s="4"/>
      <c r="O56" s="4"/>
      <c r="P56" s="4"/>
      <c r="Q56" s="4"/>
    </row>
    <row r="57" spans="1:17" ht="54" customHeight="1">
      <c r="A57" s="303" t="s">
        <v>3409</v>
      </c>
      <c r="B57" s="386" t="s">
        <v>3410</v>
      </c>
      <c r="C57" s="387"/>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paperSize="1"/>
  <headerFooter>
    <oddFooter>&amp;RStranica: &amp;P od &amp;N</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9</vt:i4>
      </vt:variant>
    </vt:vector>
  </HeadingPairs>
  <TitlesOfParts>
    <vt:vector size="9" baseType="lpstr">
      <vt:lpstr>Upute</vt:lpstr>
      <vt:lpstr>RefStr</vt:lpstr>
      <vt:lpstr>PR-RAS</vt:lpstr>
      <vt:lpstr>BILANCA</vt:lpstr>
      <vt:lpstr>RAS-funkcijski</vt:lpstr>
      <vt:lpstr>P-VRIO</vt:lpstr>
      <vt:lpstr>OBVEZE</vt:lpstr>
      <vt:lpstr>Kont</vt:lpstr>
      <vt:lpstr>Promjene</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Ivana Stanišić</cp:lastModifiedBy>
  <cp:lastPrinted>2025-02-17T07:19:51Z</cp:lastPrinted>
  <dcterms:created xsi:type="dcterms:W3CDTF">2022-04-01T05:14:30Z</dcterms:created>
  <dcterms:modified xsi:type="dcterms:W3CDTF">2025-02-18T06:36:59Z</dcterms:modified>
  <cp:category/>
</cp:coreProperties>
</file>