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mc:AlternateContent xmlns:mc="http://schemas.openxmlformats.org/markup-compatibility/2006">
    <mc:Choice Requires="x15">
      <x15ac:absPath xmlns:x15ac="http://schemas.microsoft.com/office/spreadsheetml/2010/11/ac" url="\\fs01.ad.korcula.hr\users$\ana.milat\Desktop\"/>
    </mc:Choice>
  </mc:AlternateContent>
  <xr:revisionPtr revIDLastSave="0" documentId="13_ncr:1_{F82A0327-2D91-4612-A959-B3645AA2C18A}" xr6:coauthVersionLast="47" xr6:coauthVersionMax="47" xr10:uidLastSave="{00000000-0000-0000-0000-000000000000}"/>
  <bookViews>
    <workbookView xWindow="-289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302" i="4" l="1"/>
  <c r="D302" i="4"/>
  <c r="D257" i="5"/>
  <c r="D58" i="8"/>
  <c r="D344" i="5"/>
  <c r="E336" i="5"/>
  <c r="E259" i="5"/>
  <c r="E257" i="5"/>
  <c r="E338" i="5"/>
  <c r="E159" i="5"/>
  <c r="E18" i="5"/>
  <c r="E28" i="5"/>
  <c r="E50" i="5"/>
  <c r="L1478" i="9"/>
  <c r="J1478" i="9"/>
  <c r="F348" i="9"/>
  <c r="F347" i="9" s="1"/>
  <c r="F346" i="9"/>
  <c r="F345" i="9" s="1"/>
  <c r="F344" i="9"/>
  <c r="F343" i="9"/>
  <c r="F342" i="9"/>
  <c r="M341" i="9"/>
  <c r="L341" i="9"/>
  <c r="F341" i="9" s="1"/>
  <c r="E341" i="9"/>
  <c r="H340" i="9"/>
  <c r="G340" i="9"/>
  <c r="E340" i="9" s="1"/>
  <c r="F340" i="9"/>
  <c r="F339" i="9"/>
  <c r="F338" i="9"/>
  <c r="F337" i="9"/>
  <c r="F336" i="9"/>
  <c r="H335" i="9"/>
  <c r="G335" i="9"/>
  <c r="E335" i="9" s="1"/>
  <c r="F335" i="9"/>
  <c r="F334" i="9"/>
  <c r="H333" i="9"/>
  <c r="G333" i="9"/>
  <c r="E333" i="9" s="1"/>
  <c r="F333" i="9"/>
  <c r="H332" i="9"/>
  <c r="G332" i="9"/>
  <c r="E332" i="9" s="1"/>
  <c r="F332" i="9"/>
  <c r="H331" i="9"/>
  <c r="G331" i="9"/>
  <c r="F331" i="9"/>
  <c r="H330" i="9"/>
  <c r="G330" i="9"/>
  <c r="E330" i="9" s="1"/>
  <c r="F330" i="9"/>
  <c r="H329" i="9"/>
  <c r="G329" i="9"/>
  <c r="E329" i="9" s="1"/>
  <c r="F329" i="9"/>
  <c r="H328" i="9"/>
  <c r="G328" i="9"/>
  <c r="E328" i="9" s="1"/>
  <c r="F328" i="9"/>
  <c r="H327" i="9"/>
  <c r="G327" i="9"/>
  <c r="F327" i="9"/>
  <c r="H326" i="9"/>
  <c r="G326" i="9"/>
  <c r="E326" i="9" s="1"/>
  <c r="F326" i="9"/>
  <c r="H325" i="9"/>
  <c r="G325" i="9"/>
  <c r="F325" i="9"/>
  <c r="H324" i="9"/>
  <c r="G324" i="9"/>
  <c r="E324" i="9" s="1"/>
  <c r="F324" i="9"/>
  <c r="H323" i="9"/>
  <c r="G323" i="9"/>
  <c r="E323" i="9" s="1"/>
  <c r="F323" i="9"/>
  <c r="H322" i="9"/>
  <c r="G322" i="9"/>
  <c r="E322" i="9" s="1"/>
  <c r="F322" i="9"/>
  <c r="H321" i="9"/>
  <c r="G321" i="9"/>
  <c r="E321" i="9" s="1"/>
  <c r="F321" i="9"/>
  <c r="H320" i="9"/>
  <c r="G320" i="9"/>
  <c r="E320" i="9" s="1"/>
  <c r="F320" i="9"/>
  <c r="H319" i="9"/>
  <c r="G319" i="9"/>
  <c r="E319" i="9" s="1"/>
  <c r="F319" i="9"/>
  <c r="H318" i="9"/>
  <c r="G318" i="9"/>
  <c r="E318" i="9" s="1"/>
  <c r="F318" i="9"/>
  <c r="H317" i="9"/>
  <c r="G317" i="9"/>
  <c r="E317" i="9" s="1"/>
  <c r="F317" i="9"/>
  <c r="F316" i="9"/>
  <c r="F315" i="9"/>
  <c r="F314" i="9"/>
  <c r="H313" i="9"/>
  <c r="G313" i="9"/>
  <c r="F313" i="9"/>
  <c r="H312" i="9"/>
  <c r="G312" i="9"/>
  <c r="E312" i="9" s="1"/>
  <c r="F312" i="9"/>
  <c r="H311" i="9"/>
  <c r="G311" i="9"/>
  <c r="E311" i="9" s="1"/>
  <c r="F311" i="9"/>
  <c r="F310" i="9"/>
  <c r="F309" i="9"/>
  <c r="F308" i="9"/>
  <c r="H307" i="9"/>
  <c r="G307" i="9"/>
  <c r="E307" i="9" s="1"/>
  <c r="F307" i="9"/>
  <c r="F306" i="9"/>
  <c r="H305" i="9"/>
  <c r="G305" i="9"/>
  <c r="F305" i="9"/>
  <c r="H304" i="9"/>
  <c r="G304" i="9"/>
  <c r="E304" i="9" s="1"/>
  <c r="F304" i="9"/>
  <c r="H303" i="9"/>
  <c r="G303" i="9"/>
  <c r="F303" i="9"/>
  <c r="F302" i="9"/>
  <c r="F301" i="9"/>
  <c r="F300" i="9"/>
  <c r="F299" i="9"/>
  <c r="F297" i="9"/>
  <c r="L296" i="9"/>
  <c r="F296" i="9" s="1"/>
  <c r="H296" i="9"/>
  <c r="F295" i="9"/>
  <c r="I294" i="9"/>
  <c r="H294" i="9"/>
  <c r="E294" i="9" s="1"/>
  <c r="F294" i="9"/>
  <c r="E293" i="9"/>
  <c r="M292" i="9"/>
  <c r="L292" i="9"/>
  <c r="E292" i="9"/>
  <c r="M291" i="9"/>
  <c r="L291" i="9"/>
  <c r="F291" i="9" s="1"/>
  <c r="E291" i="9"/>
  <c r="M290" i="9"/>
  <c r="L290" i="9"/>
  <c r="F290" i="9" s="1"/>
  <c r="E290" i="9"/>
  <c r="M289" i="9"/>
  <c r="L289" i="9"/>
  <c r="F289" i="9" s="1"/>
  <c r="E289" i="9"/>
  <c r="M288" i="9"/>
  <c r="L288" i="9"/>
  <c r="E288" i="9"/>
  <c r="M287" i="9"/>
  <c r="L287" i="9"/>
  <c r="F287" i="9" s="1"/>
  <c r="E287" i="9"/>
  <c r="M286" i="9"/>
  <c r="L286" i="9"/>
  <c r="F286" i="9" s="1"/>
  <c r="E286" i="9"/>
  <c r="M285" i="9"/>
  <c r="L285" i="9"/>
  <c r="F285" i="9" s="1"/>
  <c r="E285" i="9"/>
  <c r="M284" i="9"/>
  <c r="L284" i="9"/>
  <c r="F284" i="9" s="1"/>
  <c r="E284" i="9"/>
  <c r="M283" i="9"/>
  <c r="L283" i="9"/>
  <c r="F283" i="9" s="1"/>
  <c r="E283" i="9"/>
  <c r="M282" i="9"/>
  <c r="L282" i="9"/>
  <c r="E282" i="9"/>
  <c r="M281" i="9"/>
  <c r="L281" i="9"/>
  <c r="F281" i="9" s="1"/>
  <c r="E281" i="9"/>
  <c r="M280" i="9"/>
  <c r="L280" i="9"/>
  <c r="E280" i="9"/>
  <c r="M279" i="9"/>
  <c r="L279" i="9"/>
  <c r="F279" i="9" s="1"/>
  <c r="E279" i="9"/>
  <c r="M278" i="9"/>
  <c r="L278" i="9"/>
  <c r="F278" i="9" s="1"/>
  <c r="E278" i="9"/>
  <c r="M277" i="9"/>
  <c r="L277" i="9"/>
  <c r="F277" i="9" s="1"/>
  <c r="E277" i="9"/>
  <c r="M276" i="9"/>
  <c r="L276" i="9"/>
  <c r="E276" i="9"/>
  <c r="M275" i="9"/>
  <c r="L275" i="9"/>
  <c r="F275" i="9" s="1"/>
  <c r="E275" i="9"/>
  <c r="M274" i="9"/>
  <c r="L274" i="9"/>
  <c r="F274" i="9" s="1"/>
  <c r="E274" i="9"/>
  <c r="M273" i="9"/>
  <c r="L273" i="9"/>
  <c r="F273" i="9" s="1"/>
  <c r="E273" i="9"/>
  <c r="M272" i="9"/>
  <c r="L272" i="9"/>
  <c r="F272" i="9" s="1"/>
  <c r="E272" i="9"/>
  <c r="M271" i="9"/>
  <c r="L271" i="9"/>
  <c r="F271" i="9" s="1"/>
  <c r="E271" i="9"/>
  <c r="M270" i="9"/>
  <c r="L270" i="9"/>
  <c r="E270" i="9"/>
  <c r="M269" i="9"/>
  <c r="L269" i="9"/>
  <c r="F269" i="9" s="1"/>
  <c r="E269" i="9"/>
  <c r="M268" i="9"/>
  <c r="L268" i="9"/>
  <c r="F268" i="9" s="1"/>
  <c r="E268" i="9"/>
  <c r="M267" i="9"/>
  <c r="L267" i="9"/>
  <c r="F267" i="9" s="1"/>
  <c r="E267" i="9"/>
  <c r="M266" i="9"/>
  <c r="L266" i="9"/>
  <c r="F266" i="9" s="1"/>
  <c r="E266" i="9"/>
  <c r="M265" i="9"/>
  <c r="L265" i="9"/>
  <c r="F265" i="9" s="1"/>
  <c r="E265" i="9"/>
  <c r="M264" i="9"/>
  <c r="L264" i="9"/>
  <c r="E264" i="9"/>
  <c r="M263" i="9"/>
  <c r="L263" i="9"/>
  <c r="F263" i="9" s="1"/>
  <c r="E263" i="9"/>
  <c r="M262" i="9"/>
  <c r="L262" i="9"/>
  <c r="F262" i="9" s="1"/>
  <c r="E262" i="9"/>
  <c r="M261" i="9"/>
  <c r="L261" i="9"/>
  <c r="F261" i="9" s="1"/>
  <c r="E261" i="9"/>
  <c r="M260" i="9"/>
  <c r="L260" i="9"/>
  <c r="F260" i="9" s="1"/>
  <c r="E260" i="9"/>
  <c r="M259" i="9"/>
  <c r="L259" i="9"/>
  <c r="F259" i="9" s="1"/>
  <c r="E259" i="9"/>
  <c r="M258" i="9"/>
  <c r="L258" i="9"/>
  <c r="E258" i="9"/>
  <c r="M257" i="9"/>
  <c r="L257" i="9"/>
  <c r="F257" i="9" s="1"/>
  <c r="E257" i="9"/>
  <c r="M256" i="9"/>
  <c r="L256" i="9"/>
  <c r="F256" i="9" s="1"/>
  <c r="E256" i="9"/>
  <c r="M255" i="9"/>
  <c r="L255" i="9"/>
  <c r="F255" i="9" s="1"/>
  <c r="E255" i="9"/>
  <c r="B255" i="9" s="1"/>
  <c r="M254" i="9"/>
  <c r="L254" i="9"/>
  <c r="F254" i="9" s="1"/>
  <c r="E254" i="9"/>
  <c r="M253" i="9"/>
  <c r="L253" i="9"/>
  <c r="F253" i="9" s="1"/>
  <c r="E253" i="9"/>
  <c r="M252" i="9"/>
  <c r="L252" i="9"/>
  <c r="E252" i="9"/>
  <c r="M251" i="9"/>
  <c r="L251" i="9"/>
  <c r="F251" i="9" s="1"/>
  <c r="E251" i="9"/>
  <c r="M250" i="9"/>
  <c r="L250" i="9"/>
  <c r="F250" i="9" s="1"/>
  <c r="E250" i="9"/>
  <c r="M249" i="9"/>
  <c r="L249" i="9"/>
  <c r="F249" i="9" s="1"/>
  <c r="E249" i="9"/>
  <c r="M248" i="9"/>
  <c r="L248" i="9"/>
  <c r="F248" i="9" s="1"/>
  <c r="E248" i="9"/>
  <c r="M247" i="9"/>
  <c r="L247" i="9"/>
  <c r="F247" i="9" s="1"/>
  <c r="E247" i="9"/>
  <c r="M246" i="9"/>
  <c r="L246" i="9"/>
  <c r="E246" i="9"/>
  <c r="M245" i="9"/>
  <c r="L245" i="9"/>
  <c r="F245" i="9" s="1"/>
  <c r="E245" i="9"/>
  <c r="M244" i="9"/>
  <c r="L244" i="9"/>
  <c r="E244" i="9"/>
  <c r="M243" i="9"/>
  <c r="L243" i="9"/>
  <c r="F243" i="9" s="1"/>
  <c r="E243" i="9"/>
  <c r="M242" i="9"/>
  <c r="L242" i="9"/>
  <c r="F242" i="9" s="1"/>
  <c r="E242" i="9"/>
  <c r="M241" i="9"/>
  <c r="L241" i="9"/>
  <c r="F241" i="9" s="1"/>
  <c r="E241" i="9"/>
  <c r="M240" i="9"/>
  <c r="L240" i="9"/>
  <c r="F240" i="9" s="1"/>
  <c r="E240" i="9"/>
  <c r="M239" i="9"/>
  <c r="L239" i="9"/>
  <c r="F239" i="9" s="1"/>
  <c r="E239" i="9"/>
  <c r="M238" i="9"/>
  <c r="L238" i="9"/>
  <c r="F238" i="9" s="1"/>
  <c r="E238" i="9"/>
  <c r="B238" i="9" s="1"/>
  <c r="M237" i="9"/>
  <c r="L237" i="9"/>
  <c r="F237" i="9" s="1"/>
  <c r="E237" i="9"/>
  <c r="M236" i="9"/>
  <c r="L236" i="9"/>
  <c r="E236" i="9"/>
  <c r="M235" i="9"/>
  <c r="L235" i="9"/>
  <c r="F235" i="9" s="1"/>
  <c r="E235" i="9"/>
  <c r="M234" i="9"/>
  <c r="L234" i="9"/>
  <c r="E234" i="9"/>
  <c r="M233" i="9"/>
  <c r="L233" i="9"/>
  <c r="F233" i="9" s="1"/>
  <c r="E233" i="9"/>
  <c r="M232" i="9"/>
  <c r="L232" i="9"/>
  <c r="F232" i="9" s="1"/>
  <c r="E232" i="9"/>
  <c r="M231" i="9"/>
  <c r="L231" i="9"/>
  <c r="F231" i="9" s="1"/>
  <c r="E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F170" i="9"/>
  <c r="H169" i="9"/>
  <c r="G169" i="9"/>
  <c r="F169" i="9"/>
  <c r="H168" i="9"/>
  <c r="G168" i="9"/>
  <c r="E168" i="9" s="1"/>
  <c r="F168" i="9"/>
  <c r="H167" i="9"/>
  <c r="G167" i="9"/>
  <c r="F167" i="9"/>
  <c r="H166" i="9"/>
  <c r="G166" i="9"/>
  <c r="F166" i="9"/>
  <c r="E166" i="9"/>
  <c r="B166" i="9" s="1"/>
  <c r="H165" i="9"/>
  <c r="G165" i="9"/>
  <c r="E165" i="9" s="1"/>
  <c r="F165" i="9"/>
  <c r="H164" i="9"/>
  <c r="G164" i="9"/>
  <c r="E164" i="9" s="1"/>
  <c r="F164" i="9"/>
  <c r="H163" i="9"/>
  <c r="G163" i="9"/>
  <c r="E163" i="9" s="1"/>
  <c r="F163" i="9"/>
  <c r="H162" i="9"/>
  <c r="G162" i="9"/>
  <c r="E162" i="9" s="1"/>
  <c r="F162" i="9"/>
  <c r="H161" i="9"/>
  <c r="G161" i="9"/>
  <c r="E161" i="9" s="1"/>
  <c r="F161" i="9"/>
  <c r="H160" i="9"/>
  <c r="G160" i="9"/>
  <c r="E160" i="9" s="1"/>
  <c r="F160" i="9"/>
  <c r="H159" i="9"/>
  <c r="G159" i="9"/>
  <c r="F159" i="9"/>
  <c r="H158" i="9"/>
  <c r="G158" i="9"/>
  <c r="F158" i="9"/>
  <c r="H157" i="9"/>
  <c r="G157" i="9"/>
  <c r="F157" i="9"/>
  <c r="F156" i="9"/>
  <c r="H155" i="9"/>
  <c r="G155" i="9"/>
  <c r="F155" i="9"/>
  <c r="H154" i="9"/>
  <c r="G154" i="9"/>
  <c r="F154" i="9"/>
  <c r="E154" i="9"/>
  <c r="B154" i="9" s="1"/>
  <c r="H153" i="9"/>
  <c r="G153" i="9"/>
  <c r="E153" i="9" s="1"/>
  <c r="F153" i="9"/>
  <c r="H152" i="9"/>
  <c r="G152" i="9"/>
  <c r="E152" i="9" s="1"/>
  <c r="F152" i="9"/>
  <c r="H151" i="9"/>
  <c r="G151" i="9"/>
  <c r="E151" i="9" s="1"/>
  <c r="F151" i="9"/>
  <c r="H150" i="9"/>
  <c r="G150" i="9"/>
  <c r="E150" i="9" s="1"/>
  <c r="F150" i="9"/>
  <c r="H149" i="9"/>
  <c r="G149" i="9"/>
  <c r="E149" i="9" s="1"/>
  <c r="F149" i="9"/>
  <c r="H148" i="9"/>
  <c r="G148" i="9"/>
  <c r="E148" i="9" s="1"/>
  <c r="F148" i="9"/>
  <c r="H147" i="9"/>
  <c r="G147" i="9"/>
  <c r="F147" i="9"/>
  <c r="H146" i="9"/>
  <c r="G146" i="9"/>
  <c r="E146" i="9" s="1"/>
  <c r="F146" i="9"/>
  <c r="H145" i="9"/>
  <c r="G145" i="9"/>
  <c r="F145" i="9"/>
  <c r="H144" i="9"/>
  <c r="G144" i="9"/>
  <c r="E144" i="9" s="1"/>
  <c r="F144" i="9"/>
  <c r="H143" i="9"/>
  <c r="G143" i="9"/>
  <c r="F143" i="9"/>
  <c r="H142" i="9"/>
  <c r="G142" i="9"/>
  <c r="E142" i="9" s="1"/>
  <c r="F142" i="9"/>
  <c r="H141" i="9"/>
  <c r="G141" i="9"/>
  <c r="E141" i="9" s="1"/>
  <c r="F141" i="9"/>
  <c r="H140" i="9"/>
  <c r="G140" i="9"/>
  <c r="E140" i="9" s="1"/>
  <c r="F140" i="9"/>
  <c r="H139" i="9"/>
  <c r="G139" i="9"/>
  <c r="E139" i="9" s="1"/>
  <c r="F139" i="9"/>
  <c r="H138" i="9"/>
  <c r="G138" i="9"/>
  <c r="E138" i="9" s="1"/>
  <c r="F138" i="9"/>
  <c r="H137" i="9"/>
  <c r="G137" i="9"/>
  <c r="E137" i="9" s="1"/>
  <c r="F137" i="9"/>
  <c r="H136" i="9"/>
  <c r="G136" i="9"/>
  <c r="E136" i="9" s="1"/>
  <c r="F136" i="9"/>
  <c r="H135" i="9"/>
  <c r="G135" i="9"/>
  <c r="F135" i="9"/>
  <c r="H134" i="9"/>
  <c r="G134" i="9"/>
  <c r="F134" i="9"/>
  <c r="E134" i="9"/>
  <c r="B134" i="9" s="1"/>
  <c r="H133" i="9"/>
  <c r="G133" i="9"/>
  <c r="F133" i="9"/>
  <c r="H132" i="9"/>
  <c r="G132" i="9"/>
  <c r="E132" i="9" s="1"/>
  <c r="F132" i="9"/>
  <c r="H131" i="9"/>
  <c r="G131" i="9"/>
  <c r="F131" i="9"/>
  <c r="H130" i="9"/>
  <c r="G130" i="9"/>
  <c r="E130" i="9" s="1"/>
  <c r="F130" i="9"/>
  <c r="H129" i="9"/>
  <c r="G129" i="9"/>
  <c r="E129" i="9" s="1"/>
  <c r="F129" i="9"/>
  <c r="H128" i="9"/>
  <c r="G128" i="9"/>
  <c r="E128" i="9" s="1"/>
  <c r="F128" i="9"/>
  <c r="H127" i="9"/>
  <c r="G127" i="9"/>
  <c r="E127" i="9" s="1"/>
  <c r="F127" i="9"/>
  <c r="H126" i="9"/>
  <c r="G126" i="9"/>
  <c r="F126" i="9"/>
  <c r="E126" i="9"/>
  <c r="B126" i="9" s="1"/>
  <c r="H125" i="9"/>
  <c r="G125" i="9"/>
  <c r="E125" i="9" s="1"/>
  <c r="F125" i="9"/>
  <c r="H124" i="9"/>
  <c r="G124" i="9"/>
  <c r="F124" i="9"/>
  <c r="E124" i="9"/>
  <c r="B124" i="9" s="1"/>
  <c r="H123" i="9"/>
  <c r="G123" i="9"/>
  <c r="F123" i="9"/>
  <c r="H122" i="9"/>
  <c r="G122" i="9"/>
  <c r="F122" i="9"/>
  <c r="H121" i="9"/>
  <c r="G121" i="9"/>
  <c r="F121" i="9"/>
  <c r="H120" i="9"/>
  <c r="G120" i="9"/>
  <c r="E120" i="9" s="1"/>
  <c r="F120" i="9"/>
  <c r="H119" i="9"/>
  <c r="G119" i="9"/>
  <c r="F119" i="9"/>
  <c r="H118" i="9"/>
  <c r="G118" i="9"/>
  <c r="E118" i="9" s="1"/>
  <c r="F118" i="9"/>
  <c r="H117" i="9"/>
  <c r="G117" i="9"/>
  <c r="E117" i="9" s="1"/>
  <c r="F117" i="9"/>
  <c r="H116" i="9"/>
  <c r="G116" i="9"/>
  <c r="E116" i="9" s="1"/>
  <c r="F116" i="9"/>
  <c r="H115" i="9"/>
  <c r="G115" i="9"/>
  <c r="E115" i="9" s="1"/>
  <c r="F115" i="9"/>
  <c r="H114" i="9"/>
  <c r="G114" i="9"/>
  <c r="E114" i="9" s="1"/>
  <c r="F114" i="9"/>
  <c r="H113" i="9"/>
  <c r="G113" i="9"/>
  <c r="E113" i="9" s="1"/>
  <c r="F113" i="9"/>
  <c r="H112" i="9"/>
  <c r="G112" i="9"/>
  <c r="E112" i="9" s="1"/>
  <c r="F112" i="9"/>
  <c r="H111" i="9"/>
  <c r="G111" i="9"/>
  <c r="F111" i="9"/>
  <c r="H110" i="9"/>
  <c r="G110" i="9"/>
  <c r="F110" i="9"/>
  <c r="H109" i="9"/>
  <c r="G109" i="9"/>
  <c r="F109" i="9"/>
  <c r="H108" i="9"/>
  <c r="G108" i="9"/>
  <c r="E108" i="9" s="1"/>
  <c r="F108" i="9"/>
  <c r="H107" i="9"/>
  <c r="G107" i="9"/>
  <c r="F107" i="9"/>
  <c r="H106" i="9"/>
  <c r="G106" i="9"/>
  <c r="E106" i="9" s="1"/>
  <c r="F106" i="9"/>
  <c r="H105" i="9"/>
  <c r="G105" i="9"/>
  <c r="E105" i="9" s="1"/>
  <c r="F105" i="9"/>
  <c r="H104" i="9"/>
  <c r="G104" i="9"/>
  <c r="E104" i="9" s="1"/>
  <c r="F104" i="9"/>
  <c r="H103" i="9"/>
  <c r="G103" i="9"/>
  <c r="E103" i="9" s="1"/>
  <c r="F103" i="9"/>
  <c r="H102" i="9"/>
  <c r="G102" i="9"/>
  <c r="E102" i="9" s="1"/>
  <c r="F102" i="9"/>
  <c r="H101" i="9"/>
  <c r="G101" i="9"/>
  <c r="E101" i="9" s="1"/>
  <c r="F101" i="9"/>
  <c r="H100" i="9"/>
  <c r="G100" i="9"/>
  <c r="E100" i="9" s="1"/>
  <c r="F100" i="9"/>
  <c r="H99" i="9"/>
  <c r="G99" i="9"/>
  <c r="F99" i="9"/>
  <c r="H98" i="9"/>
  <c r="G98" i="9"/>
  <c r="E98" i="9" s="1"/>
  <c r="F98" i="9"/>
  <c r="H97" i="9"/>
  <c r="G97" i="9"/>
  <c r="F97" i="9"/>
  <c r="H96" i="9"/>
  <c r="G96" i="9"/>
  <c r="E96" i="9" s="1"/>
  <c r="F96" i="9"/>
  <c r="H95" i="9"/>
  <c r="G95" i="9"/>
  <c r="F95" i="9"/>
  <c r="H94" i="9"/>
  <c r="G94" i="9"/>
  <c r="E94" i="9" s="1"/>
  <c r="F94" i="9"/>
  <c r="H93" i="9"/>
  <c r="G93" i="9"/>
  <c r="E93" i="9" s="1"/>
  <c r="F93" i="9"/>
  <c r="H92" i="9"/>
  <c r="G92" i="9"/>
  <c r="E92" i="9" s="1"/>
  <c r="F92" i="9"/>
  <c r="H91" i="9"/>
  <c r="G91" i="9"/>
  <c r="E91" i="9" s="1"/>
  <c r="F91" i="9"/>
  <c r="H90" i="9"/>
  <c r="G90" i="9"/>
  <c r="E90" i="9" s="1"/>
  <c r="F90" i="9"/>
  <c r="H89" i="9"/>
  <c r="G89" i="9"/>
  <c r="E89" i="9" s="1"/>
  <c r="F89" i="9"/>
  <c r="H88" i="9"/>
  <c r="G88" i="9"/>
  <c r="F88" i="9"/>
  <c r="E88" i="9"/>
  <c r="B88" i="9" s="1"/>
  <c r="H87" i="9"/>
  <c r="G87" i="9"/>
  <c r="F87" i="9"/>
  <c r="H86" i="9"/>
  <c r="G86" i="9"/>
  <c r="F86" i="9"/>
  <c r="H85" i="9"/>
  <c r="G85" i="9"/>
  <c r="F85" i="9"/>
  <c r="H84" i="9"/>
  <c r="G84" i="9"/>
  <c r="E84" i="9" s="1"/>
  <c r="F84" i="9"/>
  <c r="H83" i="9"/>
  <c r="G83" i="9"/>
  <c r="F83" i="9"/>
  <c r="H82" i="9"/>
  <c r="G82" i="9"/>
  <c r="F82" i="9"/>
  <c r="E82" i="9"/>
  <c r="B82" i="9" s="1"/>
  <c r="H81" i="9"/>
  <c r="G81" i="9"/>
  <c r="E81" i="9" s="1"/>
  <c r="F81" i="9"/>
  <c r="H80" i="9"/>
  <c r="G80" i="9"/>
  <c r="E80" i="9" s="1"/>
  <c r="F80" i="9"/>
  <c r="H79" i="9"/>
  <c r="G79" i="9"/>
  <c r="F79" i="9"/>
  <c r="H78" i="9"/>
  <c r="G78" i="9"/>
  <c r="E78" i="9" s="1"/>
  <c r="F78" i="9"/>
  <c r="H77" i="9"/>
  <c r="G77" i="9"/>
  <c r="E77" i="9" s="1"/>
  <c r="F77" i="9"/>
  <c r="H76" i="9"/>
  <c r="G76" i="9"/>
  <c r="F76" i="9"/>
  <c r="E76" i="9"/>
  <c r="B76" i="9" s="1"/>
  <c r="H75" i="9"/>
  <c r="G75" i="9"/>
  <c r="F75" i="9"/>
  <c r="H74" i="9"/>
  <c r="G74" i="9"/>
  <c r="E74" i="9" s="1"/>
  <c r="F74" i="9"/>
  <c r="H73" i="9"/>
  <c r="G73" i="9"/>
  <c r="F73" i="9"/>
  <c r="H72" i="9"/>
  <c r="G72" i="9"/>
  <c r="E72" i="9" s="1"/>
  <c r="F72" i="9"/>
  <c r="H71" i="9"/>
  <c r="G71" i="9"/>
  <c r="E71" i="9" s="1"/>
  <c r="F71" i="9"/>
  <c r="H70" i="9"/>
  <c r="G70" i="9"/>
  <c r="E70" i="9" s="1"/>
  <c r="F70" i="9"/>
  <c r="H69" i="9"/>
  <c r="G69" i="9"/>
  <c r="E69" i="9" s="1"/>
  <c r="F69" i="9"/>
  <c r="B69" i="9"/>
  <c r="H68" i="9"/>
  <c r="G68" i="9"/>
  <c r="E68" i="9" s="1"/>
  <c r="F68" i="9"/>
  <c r="H67" i="9"/>
  <c r="G67" i="9"/>
  <c r="E67" i="9" s="1"/>
  <c r="F67" i="9"/>
  <c r="H66" i="9"/>
  <c r="G66" i="9"/>
  <c r="E66" i="9" s="1"/>
  <c r="F66" i="9"/>
  <c r="H65" i="9"/>
  <c r="G65" i="9"/>
  <c r="E65" i="9" s="1"/>
  <c r="F65" i="9"/>
  <c r="H64" i="9"/>
  <c r="G64" i="9"/>
  <c r="E64" i="9" s="1"/>
  <c r="F64" i="9"/>
  <c r="H63" i="9"/>
  <c r="G63" i="9"/>
  <c r="F63" i="9"/>
  <c r="H62" i="9"/>
  <c r="G62" i="9"/>
  <c r="E62" i="9" s="1"/>
  <c r="F62" i="9"/>
  <c r="H61" i="9"/>
  <c r="G61" i="9"/>
  <c r="F61" i="9"/>
  <c r="H60" i="9"/>
  <c r="G60" i="9"/>
  <c r="E60" i="9" s="1"/>
  <c r="F60" i="9"/>
  <c r="H59" i="9"/>
  <c r="G59" i="9"/>
  <c r="E59" i="9" s="1"/>
  <c r="F59" i="9"/>
  <c r="H58" i="9"/>
  <c r="G58" i="9"/>
  <c r="F58" i="9"/>
  <c r="E58" i="9"/>
  <c r="B58" i="9" s="1"/>
  <c r="H57" i="9"/>
  <c r="G57" i="9"/>
  <c r="E57" i="9" s="1"/>
  <c r="F57" i="9"/>
  <c r="H56" i="9"/>
  <c r="G56" i="9"/>
  <c r="E56" i="9" s="1"/>
  <c r="F56" i="9"/>
  <c r="H55" i="9"/>
  <c r="G55" i="9"/>
  <c r="F55" i="9"/>
  <c r="H54" i="9"/>
  <c r="G54" i="9"/>
  <c r="E54" i="9" s="1"/>
  <c r="F54" i="9"/>
  <c r="H53" i="9"/>
  <c r="G53" i="9"/>
  <c r="E53" i="9" s="1"/>
  <c r="F53" i="9"/>
  <c r="H52" i="9"/>
  <c r="G52" i="9"/>
  <c r="E52" i="9" s="1"/>
  <c r="F52" i="9"/>
  <c r="H51" i="9"/>
  <c r="G51" i="9"/>
  <c r="F51" i="9"/>
  <c r="H50" i="9"/>
  <c r="G50" i="9"/>
  <c r="E50" i="9" s="1"/>
  <c r="F50" i="9"/>
  <c r="H49" i="9"/>
  <c r="G49" i="9"/>
  <c r="F49" i="9"/>
  <c r="H48" i="9"/>
  <c r="G48" i="9"/>
  <c r="E48" i="9" s="1"/>
  <c r="F48" i="9"/>
  <c r="H47" i="9"/>
  <c r="G47" i="9"/>
  <c r="F47" i="9"/>
  <c r="H46" i="9"/>
  <c r="G46" i="9"/>
  <c r="F46" i="9"/>
  <c r="E46" i="9"/>
  <c r="B46" i="9" s="1"/>
  <c r="H45" i="9"/>
  <c r="G45" i="9"/>
  <c r="E45" i="9" s="1"/>
  <c r="F45" i="9"/>
  <c r="H44" i="9"/>
  <c r="G44" i="9"/>
  <c r="E44" i="9" s="1"/>
  <c r="F44" i="9"/>
  <c r="H43" i="9"/>
  <c r="G43" i="9"/>
  <c r="F43" i="9"/>
  <c r="H42" i="9"/>
  <c r="G42" i="9"/>
  <c r="E42" i="9" s="1"/>
  <c r="F42" i="9"/>
  <c r="H41" i="9"/>
  <c r="G41" i="9"/>
  <c r="E41" i="9" s="1"/>
  <c r="F41" i="9"/>
  <c r="H40" i="9"/>
  <c r="G40" i="9"/>
  <c r="E40" i="9" s="1"/>
  <c r="F40" i="9"/>
  <c r="H39" i="9"/>
  <c r="G39" i="9"/>
  <c r="F39" i="9"/>
  <c r="H38" i="9"/>
  <c r="G38" i="9"/>
  <c r="E38" i="9" s="1"/>
  <c r="F38" i="9"/>
  <c r="H37" i="9"/>
  <c r="G37" i="9"/>
  <c r="E37" i="9" s="1"/>
  <c r="F37" i="9"/>
  <c r="H36" i="9"/>
  <c r="G36" i="9"/>
  <c r="F36" i="9"/>
  <c r="H35" i="9"/>
  <c r="G35" i="9"/>
  <c r="E35" i="9" s="1"/>
  <c r="F35" i="9"/>
  <c r="H34" i="9"/>
  <c r="G34" i="9"/>
  <c r="F34" i="9"/>
  <c r="E34" i="9"/>
  <c r="B34" i="9" s="1"/>
  <c r="H33" i="9"/>
  <c r="G33" i="9"/>
  <c r="E33" i="9" s="1"/>
  <c r="F33" i="9"/>
  <c r="H32" i="9"/>
  <c r="G32" i="9"/>
  <c r="E32" i="9" s="1"/>
  <c r="F32" i="9"/>
  <c r="H31" i="9"/>
  <c r="G31" i="9"/>
  <c r="F31" i="9"/>
  <c r="H30" i="9"/>
  <c r="G30" i="9"/>
  <c r="E30" i="9" s="1"/>
  <c r="F30" i="9"/>
  <c r="H29" i="9"/>
  <c r="G29" i="9"/>
  <c r="E29" i="9" s="1"/>
  <c r="F29" i="9"/>
  <c r="H28" i="9"/>
  <c r="G28" i="9"/>
  <c r="E28" i="9" s="1"/>
  <c r="F28" i="9"/>
  <c r="H27" i="9"/>
  <c r="G27" i="9"/>
  <c r="F27" i="9"/>
  <c r="H26" i="9"/>
  <c r="G26" i="9"/>
  <c r="E26" i="9" s="1"/>
  <c r="F26" i="9"/>
  <c r="H25" i="9"/>
  <c r="G25" i="9"/>
  <c r="E25" i="9" s="1"/>
  <c r="F25" i="9"/>
  <c r="F24" i="9"/>
  <c r="F4" i="9"/>
  <c r="O3" i="9"/>
  <c r="G296" i="9" s="1"/>
  <c r="I3" i="9"/>
  <c r="H3" i="9"/>
  <c r="G3" i="9"/>
  <c r="D104" i="8"/>
  <c r="D97" i="8"/>
  <c r="D92" i="8"/>
  <c r="D87" i="8"/>
  <c r="D82" i="8"/>
  <c r="D77" i="8"/>
  <c r="D72" i="8"/>
  <c r="D67" i="8"/>
  <c r="D62" i="8"/>
  <c r="D57" i="8"/>
  <c r="D52" i="8"/>
  <c r="D46" i="8"/>
  <c r="D37" i="8"/>
  <c r="D27" i="8"/>
  <c r="D25" i="8" s="1"/>
  <c r="D18" i="8"/>
  <c r="D8" i="8"/>
  <c r="D6" i="8" s="1"/>
  <c r="C1583" i="1" s="1"/>
  <c r="H1583" i="1" s="1"/>
  <c r="E44" i="7"/>
  <c r="D44" i="7"/>
  <c r="E39" i="7"/>
  <c r="E38" i="7" s="1"/>
  <c r="D39" i="7"/>
  <c r="D38" i="7"/>
  <c r="E30" i="7"/>
  <c r="D30" i="7"/>
  <c r="E23" i="7"/>
  <c r="D23" i="7"/>
  <c r="D22" i="7"/>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C1495" i="1" s="1"/>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C1185"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G185" i="9" s="1"/>
  <c r="E185" i="9" s="1"/>
  <c r="B185" i="9" s="1"/>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E426" i="4"/>
  <c r="E647" i="4" s="1"/>
  <c r="D426" i="4"/>
  <c r="F426"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D355" i="4"/>
  <c r="D354" i="4" s="1"/>
  <c r="F354" i="4" s="1"/>
  <c r="E354" i="4"/>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D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D153" i="4" s="1"/>
  <c r="C149" i="1" s="1"/>
  <c r="F151" i="4"/>
  <c r="F150" i="4"/>
  <c r="F149" i="4"/>
  <c r="F148" i="4"/>
  <c r="F147" i="4"/>
  <c r="F146" i="4"/>
  <c r="F145" i="4"/>
  <c r="F144" i="4"/>
  <c r="F143" i="4"/>
  <c r="F142" i="4"/>
  <c r="E141" i="4"/>
  <c r="D141" i="4"/>
  <c r="F141" i="4" s="1"/>
  <c r="E140" i="4"/>
  <c r="D140" i="4"/>
  <c r="F140" i="4" s="1"/>
  <c r="F139" i="4"/>
  <c r="F138" i="4"/>
  <c r="F137" i="4"/>
  <c r="F136" i="4"/>
  <c r="E135" i="4"/>
  <c r="E134" i="4" s="1"/>
  <c r="D135" i="4"/>
  <c r="F135" i="4" s="1"/>
  <c r="D134" i="4"/>
  <c r="F134" i="4" s="1"/>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G1655" i="1" s="1"/>
  <c r="C1654" i="1"/>
  <c r="C1653" i="1"/>
  <c r="C1652" i="1"/>
  <c r="C1651" i="1"/>
  <c r="C1650" i="1"/>
  <c r="C1649" i="1"/>
  <c r="C1648" i="1"/>
  <c r="C1647" i="1"/>
  <c r="G1647" i="1" s="1"/>
  <c r="C1646" i="1"/>
  <c r="C1645" i="1"/>
  <c r="C1644"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2"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H1575" i="1" s="1"/>
  <c r="D1574" i="1"/>
  <c r="C1574" i="1"/>
  <c r="H1574" i="1" s="1"/>
  <c r="D1573" i="1"/>
  <c r="C1573" i="1"/>
  <c r="D1572" i="1"/>
  <c r="C1572" i="1"/>
  <c r="G1572" i="1" s="1"/>
  <c r="D1571" i="1"/>
  <c r="C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J1557" i="1" s="1"/>
  <c r="D1556" i="1"/>
  <c r="C1556" i="1"/>
  <c r="C1555" i="1"/>
  <c r="D1554" i="1"/>
  <c r="C1554" i="1"/>
  <c r="D1553" i="1"/>
  <c r="C1553" i="1"/>
  <c r="G1553" i="1" s="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D1540" i="1"/>
  <c r="C1540" i="1"/>
  <c r="D1536" i="1"/>
  <c r="C1536" i="1"/>
  <c r="D1535" i="1"/>
  <c r="C1535" i="1"/>
  <c r="H1535" i="1" s="1"/>
  <c r="D1534" i="1"/>
  <c r="C1534" i="1"/>
  <c r="G1534" i="1" s="1"/>
  <c r="D1533" i="1"/>
  <c r="C1533" i="1"/>
  <c r="H1533" i="1" s="1"/>
  <c r="D1532" i="1"/>
  <c r="C1532" i="1"/>
  <c r="H1532" i="1" s="1"/>
  <c r="D1531" i="1"/>
  <c r="C1531" i="1"/>
  <c r="D1530" i="1"/>
  <c r="C1530" i="1"/>
  <c r="H1530" i="1" s="1"/>
  <c r="D1529" i="1"/>
  <c r="C1529" i="1"/>
  <c r="D1528" i="1"/>
  <c r="C1528" i="1"/>
  <c r="H1528" i="1" s="1"/>
  <c r="D1527" i="1"/>
  <c r="C1527" i="1"/>
  <c r="H1527" i="1" s="1"/>
  <c r="D1526" i="1"/>
  <c r="C1526" i="1"/>
  <c r="D1525" i="1"/>
  <c r="D1524" i="1"/>
  <c r="C1524" i="1"/>
  <c r="H1524" i="1" s="1"/>
  <c r="D1523" i="1"/>
  <c r="C1523" i="1"/>
  <c r="D1522" i="1"/>
  <c r="C1522" i="1"/>
  <c r="G1522" i="1" s="1"/>
  <c r="D1521" i="1"/>
  <c r="C1521" i="1"/>
  <c r="H1521" i="1" s="1"/>
  <c r="D1520" i="1"/>
  <c r="C1520" i="1"/>
  <c r="H1520" i="1" s="1"/>
  <c r="D1519" i="1"/>
  <c r="C1519" i="1"/>
  <c r="G1519" i="1" s="1"/>
  <c r="D1518" i="1"/>
  <c r="C1518" i="1"/>
  <c r="H1518" i="1" s="1"/>
  <c r="D1517" i="1"/>
  <c r="C1517" i="1"/>
  <c r="H1517" i="1" s="1"/>
  <c r="D1516" i="1"/>
  <c r="C1516" i="1"/>
  <c r="D1515" i="1"/>
  <c r="C1515" i="1"/>
  <c r="H1515" i="1" s="1"/>
  <c r="D1514" i="1"/>
  <c r="D1513" i="1"/>
  <c r="C1513" i="1"/>
  <c r="D1512" i="1"/>
  <c r="C1512" i="1"/>
  <c r="D1511" i="1"/>
  <c r="C1511" i="1"/>
  <c r="H1511" i="1" s="1"/>
  <c r="D1510" i="1"/>
  <c r="D1509" i="1"/>
  <c r="C1509" i="1"/>
  <c r="H1509" i="1" s="1"/>
  <c r="D1508" i="1"/>
  <c r="C1508" i="1"/>
  <c r="H1508" i="1" s="1"/>
  <c r="D1507" i="1"/>
  <c r="C1507" i="1"/>
  <c r="H1507" i="1" s="1"/>
  <c r="D1506" i="1"/>
  <c r="C1506" i="1"/>
  <c r="H1506" i="1" s="1"/>
  <c r="D1505" i="1"/>
  <c r="C1505" i="1"/>
  <c r="H1505" i="1" s="1"/>
  <c r="D1504" i="1"/>
  <c r="C1504" i="1"/>
  <c r="D1503" i="1"/>
  <c r="C1503" i="1"/>
  <c r="D1502" i="1"/>
  <c r="C1502" i="1"/>
  <c r="H1502" i="1" s="1"/>
  <c r="D1501" i="1"/>
  <c r="C1501" i="1"/>
  <c r="H1501" i="1" s="1"/>
  <c r="D1500" i="1"/>
  <c r="C1500" i="1"/>
  <c r="D1499" i="1"/>
  <c r="C1499" i="1"/>
  <c r="H1499" i="1" s="1"/>
  <c r="D1498" i="1"/>
  <c r="C1498" i="1"/>
  <c r="G1498" i="1" s="1"/>
  <c r="D1497" i="1"/>
  <c r="C1497" i="1"/>
  <c r="D1496" i="1"/>
  <c r="C1496" i="1"/>
  <c r="H1496" i="1" s="1"/>
  <c r="D1495" i="1"/>
  <c r="D1494" i="1"/>
  <c r="C1494" i="1"/>
  <c r="D1493" i="1"/>
  <c r="C1493" i="1"/>
  <c r="H1493" i="1" s="1"/>
  <c r="D1492" i="1"/>
  <c r="C1492" i="1"/>
  <c r="H1492" i="1" s="1"/>
  <c r="D1491" i="1"/>
  <c r="C1491" i="1"/>
  <c r="H1491" i="1" s="1"/>
  <c r="D1490" i="1"/>
  <c r="C1490" i="1"/>
  <c r="D1489" i="1"/>
  <c r="C1489" i="1"/>
  <c r="D1488" i="1"/>
  <c r="C1488" i="1"/>
  <c r="H1488" i="1" s="1"/>
  <c r="D1487" i="1"/>
  <c r="C1487" i="1"/>
  <c r="D1486" i="1"/>
  <c r="C1486" i="1"/>
  <c r="G1486" i="1" s="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H1472" i="1" s="1"/>
  <c r="D1471" i="1"/>
  <c r="C1471" i="1"/>
  <c r="D1470" i="1"/>
  <c r="C1470" i="1"/>
  <c r="D1469" i="1"/>
  <c r="C1469" i="1"/>
  <c r="H1469" i="1" s="1"/>
  <c r="D1468" i="1"/>
  <c r="C1468" i="1"/>
  <c r="H1468" i="1" s="1"/>
  <c r="D1467" i="1"/>
  <c r="C1467" i="1"/>
  <c r="D1466" i="1"/>
  <c r="C1466" i="1"/>
  <c r="D1465" i="1"/>
  <c r="C1465" i="1"/>
  <c r="G1465" i="1" s="1"/>
  <c r="D1464" i="1"/>
  <c r="C1464" i="1"/>
  <c r="D1463" i="1"/>
  <c r="C1463" i="1"/>
  <c r="D1462" i="1"/>
  <c r="C1462" i="1"/>
  <c r="D1461" i="1"/>
  <c r="C1461" i="1"/>
  <c r="H1461" i="1" s="1"/>
  <c r="D1460" i="1"/>
  <c r="C1460" i="1"/>
  <c r="D1459" i="1"/>
  <c r="C1459" i="1"/>
  <c r="H1459" i="1" s="1"/>
  <c r="D1458" i="1"/>
  <c r="C1458" i="1"/>
  <c r="D1457" i="1"/>
  <c r="C1457" i="1"/>
  <c r="D1456" i="1"/>
  <c r="C1456" i="1"/>
  <c r="H1456" i="1" s="1"/>
  <c r="D1455" i="1"/>
  <c r="C1455" i="1"/>
  <c r="H1455" i="1" s="1"/>
  <c r="D1454" i="1"/>
  <c r="C1454" i="1"/>
  <c r="D1453" i="1"/>
  <c r="C1453" i="1"/>
  <c r="G1453" i="1" s="1"/>
  <c r="D1452" i="1"/>
  <c r="C1452" i="1"/>
  <c r="H1452" i="1" s="1"/>
  <c r="D1451" i="1"/>
  <c r="C1451" i="1"/>
  <c r="H1451" i="1" s="1"/>
  <c r="D1450" i="1"/>
  <c r="C1450" i="1"/>
  <c r="D1449" i="1"/>
  <c r="C1449" i="1"/>
  <c r="H1449" i="1" s="1"/>
  <c r="D1448" i="1"/>
  <c r="C1448" i="1"/>
  <c r="D1447" i="1"/>
  <c r="C1447" i="1"/>
  <c r="D1446" i="1"/>
  <c r="C1446" i="1"/>
  <c r="H1446" i="1" s="1"/>
  <c r="D1445" i="1"/>
  <c r="C1445" i="1"/>
  <c r="D1444" i="1"/>
  <c r="C1444" i="1"/>
  <c r="D1443" i="1"/>
  <c r="C1443" i="1"/>
  <c r="H1443" i="1" s="1"/>
  <c r="D1442" i="1"/>
  <c r="C1442" i="1"/>
  <c r="D1441" i="1"/>
  <c r="C1441" i="1"/>
  <c r="D1440" i="1"/>
  <c r="C1440" i="1"/>
  <c r="D1439" i="1"/>
  <c r="C1439" i="1"/>
  <c r="D1438" i="1"/>
  <c r="C1438" i="1"/>
  <c r="D1437" i="1"/>
  <c r="C1437" i="1"/>
  <c r="H1437" i="1" s="1"/>
  <c r="D1436" i="1"/>
  <c r="C1436" i="1"/>
  <c r="D1435" i="1"/>
  <c r="D1434" i="1"/>
  <c r="C1434" i="1"/>
  <c r="D1433" i="1"/>
  <c r="C1433" i="1"/>
  <c r="D1432" i="1"/>
  <c r="C1432" i="1"/>
  <c r="D1430" i="1"/>
  <c r="C1430" i="1"/>
  <c r="D1429" i="1"/>
  <c r="C1429" i="1"/>
  <c r="D1428" i="1"/>
  <c r="C1428" i="1"/>
  <c r="H1428" i="1" s="1"/>
  <c r="D1427" i="1"/>
  <c r="C1427" i="1"/>
  <c r="G1427" i="1" s="1"/>
  <c r="D1426" i="1"/>
  <c r="C1426" i="1"/>
  <c r="D1425" i="1"/>
  <c r="C1425" i="1"/>
  <c r="D1424" i="1"/>
  <c r="D1423" i="1"/>
  <c r="C1423" i="1"/>
  <c r="D1422" i="1"/>
  <c r="C1422" i="1"/>
  <c r="H1422" i="1" s="1"/>
  <c r="D1421" i="1"/>
  <c r="C1421" i="1"/>
  <c r="G1421" i="1" s="1"/>
  <c r="D1420" i="1"/>
  <c r="C1420" i="1"/>
  <c r="D1419" i="1"/>
  <c r="C1419" i="1"/>
  <c r="D1418" i="1"/>
  <c r="C1418" i="1"/>
  <c r="G1418" i="1" s="1"/>
  <c r="D1417" i="1"/>
  <c r="C1417" i="1"/>
  <c r="D1416" i="1"/>
  <c r="C1416" i="1"/>
  <c r="D1415" i="1"/>
  <c r="C1415" i="1"/>
  <c r="G1415" i="1" s="1"/>
  <c r="D1414" i="1"/>
  <c r="C1414" i="1"/>
  <c r="D1413" i="1"/>
  <c r="C1413" i="1"/>
  <c r="H1413" i="1" s="1"/>
  <c r="D1412" i="1"/>
  <c r="C1412" i="1"/>
  <c r="G1412" i="1" s="1"/>
  <c r="D1411" i="1"/>
  <c r="C1411" i="1"/>
  <c r="D1410" i="1"/>
  <c r="C1410" i="1"/>
  <c r="D1409" i="1"/>
  <c r="C1409" i="1"/>
  <c r="G1409" i="1" s="1"/>
  <c r="D1408" i="1"/>
  <c r="C1408" i="1"/>
  <c r="D1407" i="1"/>
  <c r="C1407" i="1"/>
  <c r="D1406" i="1"/>
  <c r="C1406"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H1305" i="1" s="1"/>
  <c r="D1304" i="1"/>
  <c r="C1304" i="1"/>
  <c r="H1304" i="1" s="1"/>
  <c r="D1303" i="1"/>
  <c r="C1303" i="1"/>
  <c r="D1302" i="1"/>
  <c r="C1302" i="1"/>
  <c r="D1301" i="1"/>
  <c r="C1301" i="1"/>
  <c r="H1301" i="1" s="1"/>
  <c r="D1300" i="1"/>
  <c r="D1299" i="1"/>
  <c r="C1299" i="1"/>
  <c r="D1298" i="1"/>
  <c r="C1298" i="1"/>
  <c r="D1297" i="1"/>
  <c r="C1297" i="1"/>
  <c r="D1296" i="1"/>
  <c r="C1296" i="1"/>
  <c r="D1295" i="1"/>
  <c r="C1295" i="1"/>
  <c r="G1295" i="1" s="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H1277" i="1" s="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H1263" i="1" s="1"/>
  <c r="D1262" i="1"/>
  <c r="C1262" i="1"/>
  <c r="H1262" i="1" s="1"/>
  <c r="D1261" i="1"/>
  <c r="C1261" i="1"/>
  <c r="D1260" i="1"/>
  <c r="C1260" i="1"/>
  <c r="D1258" i="1"/>
  <c r="C1258" i="1"/>
  <c r="D1257" i="1"/>
  <c r="C1257" i="1"/>
  <c r="H1257" i="1" s="1"/>
  <c r="D1256" i="1"/>
  <c r="C1256" i="1"/>
  <c r="H1256" i="1" s="1"/>
  <c r="D1254" i="1"/>
  <c r="C1254" i="1"/>
  <c r="H1254" i="1" s="1"/>
  <c r="D1253" i="1"/>
  <c r="C1253" i="1"/>
  <c r="G1253" i="1" s="1"/>
  <c r="D1252" i="1"/>
  <c r="C1252" i="1"/>
  <c r="D1251" i="1"/>
  <c r="C1251" i="1"/>
  <c r="H1251" i="1" s="1"/>
  <c r="D1250" i="1"/>
  <c r="C1250" i="1"/>
  <c r="D1249" i="1"/>
  <c r="C1249" i="1"/>
  <c r="D1248" i="1"/>
  <c r="C1248" i="1"/>
  <c r="H1248" i="1" s="1"/>
  <c r="D1247" i="1"/>
  <c r="C1247" i="1"/>
  <c r="G1247" i="1" s="1"/>
  <c r="D1246" i="1"/>
  <c r="C1246" i="1"/>
  <c r="D1245" i="1"/>
  <c r="C1245" i="1"/>
  <c r="D1244" i="1"/>
  <c r="C1244" i="1"/>
  <c r="G1244" i="1" s="1"/>
  <c r="D1243" i="1"/>
  <c r="C1243" i="1"/>
  <c r="D1242" i="1"/>
  <c r="C1242" i="1"/>
  <c r="D1241" i="1"/>
  <c r="C1241" i="1"/>
  <c r="G1241" i="1" s="1"/>
  <c r="D1240" i="1"/>
  <c r="C1240" i="1"/>
  <c r="D1239" i="1"/>
  <c r="C1239" i="1"/>
  <c r="D1238" i="1"/>
  <c r="C1238" i="1"/>
  <c r="D1237" i="1"/>
  <c r="C1237" i="1"/>
  <c r="D1236" i="1"/>
  <c r="C1236" i="1"/>
  <c r="H1236" i="1" s="1"/>
  <c r="D1235" i="1"/>
  <c r="C1235" i="1"/>
  <c r="G1235" i="1" s="1"/>
  <c r="D1234" i="1"/>
  <c r="C1234" i="1"/>
  <c r="D1233" i="1"/>
  <c r="C1233" i="1"/>
  <c r="D1232" i="1"/>
  <c r="C1232" i="1"/>
  <c r="G1232" i="1" s="1"/>
  <c r="D1231" i="1"/>
  <c r="C1231" i="1"/>
  <c r="D1230" i="1"/>
  <c r="C1230" i="1"/>
  <c r="D1229" i="1"/>
  <c r="C1229" i="1"/>
  <c r="D1228" i="1"/>
  <c r="C1228" i="1"/>
  <c r="D1227" i="1"/>
  <c r="C1227" i="1"/>
  <c r="D1226" i="1"/>
  <c r="C1226" i="1"/>
  <c r="D1225" i="1"/>
  <c r="C1225" i="1"/>
  <c r="D1224" i="1"/>
  <c r="C1224" i="1"/>
  <c r="H1224" i="1" s="1"/>
  <c r="D1223" i="1"/>
  <c r="D1222" i="1"/>
  <c r="C1222" i="1"/>
  <c r="D1221" i="1"/>
  <c r="C1221" i="1"/>
  <c r="H1221" i="1" s="1"/>
  <c r="D1220" i="1"/>
  <c r="C1220" i="1"/>
  <c r="D1219" i="1"/>
  <c r="C1219" i="1"/>
  <c r="D1218" i="1"/>
  <c r="C1218" i="1"/>
  <c r="D1217" i="1"/>
  <c r="C1217" i="1"/>
  <c r="G1217" i="1" s="1"/>
  <c r="D1216" i="1"/>
  <c r="C1216" i="1"/>
  <c r="D1215" i="1"/>
  <c r="C1215" i="1"/>
  <c r="D1214" i="1"/>
  <c r="C1214" i="1"/>
  <c r="G1214" i="1" s="1"/>
  <c r="D1213" i="1"/>
  <c r="C1213" i="1"/>
  <c r="D1212" i="1"/>
  <c r="C1212" i="1"/>
  <c r="H1212" i="1" s="1"/>
  <c r="D1211" i="1"/>
  <c r="C1211" i="1"/>
  <c r="G1211" i="1" s="1"/>
  <c r="D1210" i="1"/>
  <c r="C1210" i="1"/>
  <c r="D1209" i="1"/>
  <c r="C1209" i="1"/>
  <c r="D1208" i="1"/>
  <c r="C1208" i="1"/>
  <c r="G1208" i="1" s="1"/>
  <c r="D1207" i="1"/>
  <c r="D1206" i="1"/>
  <c r="C1206" i="1"/>
  <c r="D1205" i="1"/>
  <c r="C1205" i="1"/>
  <c r="D1204" i="1"/>
  <c r="C1204" i="1"/>
  <c r="D1203" i="1"/>
  <c r="C1203" i="1"/>
  <c r="D1202" i="1"/>
  <c r="C1202" i="1"/>
  <c r="D1201" i="1"/>
  <c r="C1201"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C1189" i="1"/>
  <c r="D1188" i="1"/>
  <c r="C1188" i="1"/>
  <c r="H1188" i="1" s="1"/>
  <c r="D1187" i="1"/>
  <c r="C1187" i="1"/>
  <c r="D1186" i="1"/>
  <c r="C1186" i="1"/>
  <c r="D1185" i="1"/>
  <c r="D1184" i="1"/>
  <c r="C1184" i="1"/>
  <c r="G1184" i="1" s="1"/>
  <c r="D1183" i="1"/>
  <c r="C1183" i="1"/>
  <c r="D1182" i="1"/>
  <c r="D1179" i="1"/>
  <c r="C1179" i="1"/>
  <c r="H1179" i="1" s="1"/>
  <c r="D1178" i="1"/>
  <c r="C1178" i="1"/>
  <c r="G1178" i="1" s="1"/>
  <c r="D1177" i="1"/>
  <c r="C1177" i="1"/>
  <c r="D1176" i="1"/>
  <c r="C1176" i="1"/>
  <c r="H1176" i="1" s="1"/>
  <c r="D1175" i="1"/>
  <c r="C1175" i="1"/>
  <c r="D1174" i="1"/>
  <c r="C1174" i="1"/>
  <c r="D1173" i="1"/>
  <c r="C1173" i="1"/>
  <c r="D1172" i="1"/>
  <c r="C1172" i="1"/>
  <c r="G1172" i="1" s="1"/>
  <c r="D1171" i="1"/>
  <c r="C1171" i="1"/>
  <c r="D1170" i="1"/>
  <c r="C1170" i="1"/>
  <c r="H1170" i="1" s="1"/>
  <c r="D1169" i="1"/>
  <c r="C1169" i="1"/>
  <c r="D1168" i="1"/>
  <c r="C1168" i="1"/>
  <c r="D1167" i="1"/>
  <c r="C1167" i="1"/>
  <c r="H1167" i="1" s="1"/>
  <c r="D1166" i="1"/>
  <c r="C1166" i="1"/>
  <c r="G1166" i="1" s="1"/>
  <c r="D1165" i="1"/>
  <c r="C1165" i="1"/>
  <c r="D1164" i="1"/>
  <c r="C1164" i="1"/>
  <c r="D1163" i="1"/>
  <c r="C1163" i="1"/>
  <c r="G1163" i="1" s="1"/>
  <c r="D1162" i="1"/>
  <c r="C1162" i="1"/>
  <c r="D1161" i="1"/>
  <c r="C1161" i="1"/>
  <c r="D1160" i="1"/>
  <c r="C1160" i="1"/>
  <c r="D1159" i="1"/>
  <c r="C1159" i="1"/>
  <c r="D1158" i="1"/>
  <c r="C1158" i="1"/>
  <c r="D1157" i="1"/>
  <c r="C1157" i="1"/>
  <c r="G1157" i="1" s="1"/>
  <c r="D1156" i="1"/>
  <c r="C1156" i="1"/>
  <c r="D1155" i="1"/>
  <c r="C1155" i="1"/>
  <c r="D1154" i="1"/>
  <c r="C1154" i="1"/>
  <c r="G1154" i="1" s="1"/>
  <c r="D1153" i="1"/>
  <c r="C1153" i="1"/>
  <c r="D1152" i="1"/>
  <c r="C1152" i="1"/>
  <c r="D1151" i="1"/>
  <c r="C1151" i="1"/>
  <c r="G1151" i="1" s="1"/>
  <c r="D1150" i="1"/>
  <c r="C1150" i="1"/>
  <c r="D1149" i="1"/>
  <c r="C1149" i="1"/>
  <c r="H1149" i="1" s="1"/>
  <c r="D1148" i="1"/>
  <c r="C1148" i="1"/>
  <c r="D1147" i="1"/>
  <c r="C1147" i="1"/>
  <c r="D1146" i="1"/>
  <c r="C1146" i="1"/>
  <c r="H1146" i="1" s="1"/>
  <c r="D1145" i="1"/>
  <c r="C1145" i="1"/>
  <c r="G1145" i="1" s="1"/>
  <c r="D1144" i="1"/>
  <c r="C1144" i="1"/>
  <c r="D1143" i="1"/>
  <c r="C1143" i="1"/>
  <c r="H1143" i="1" s="1"/>
  <c r="D1142" i="1"/>
  <c r="C1142" i="1"/>
  <c r="G1142" i="1" s="1"/>
  <c r="D1141" i="1"/>
  <c r="C1141" i="1"/>
  <c r="D1140" i="1"/>
  <c r="D1139" i="1"/>
  <c r="C1139" i="1"/>
  <c r="G1139" i="1" s="1"/>
  <c r="D1138" i="1"/>
  <c r="C1138" i="1"/>
  <c r="D1137" i="1"/>
  <c r="C1137" i="1"/>
  <c r="H1137" i="1" s="1"/>
  <c r="D1136" i="1"/>
  <c r="C1136" i="1"/>
  <c r="D1135" i="1"/>
  <c r="C1135" i="1"/>
  <c r="D1134" i="1"/>
  <c r="C1134" i="1"/>
  <c r="D1133" i="1"/>
  <c r="C1133" i="1"/>
  <c r="G1133" i="1" s="1"/>
  <c r="D1132" i="1"/>
  <c r="C1132" i="1"/>
  <c r="D1131" i="1"/>
  <c r="C1131" i="1"/>
  <c r="D1130" i="1"/>
  <c r="C1130" i="1"/>
  <c r="G1130" i="1" s="1"/>
  <c r="D1129" i="1"/>
  <c r="C1129" i="1"/>
  <c r="D1128" i="1"/>
  <c r="C1128" i="1"/>
  <c r="D1127" i="1"/>
  <c r="C1127" i="1"/>
  <c r="D1126" i="1"/>
  <c r="C1126" i="1"/>
  <c r="D1125" i="1"/>
  <c r="D1124"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H1113" i="1" s="1"/>
  <c r="D1112" i="1"/>
  <c r="C1112" i="1"/>
  <c r="D1111" i="1"/>
  <c r="C1111" i="1"/>
  <c r="D1110" i="1"/>
  <c r="C1110" i="1"/>
  <c r="H1110" i="1" s="1"/>
  <c r="D1109" i="1"/>
  <c r="C1109" i="1"/>
  <c r="G1109" i="1" s="1"/>
  <c r="D1108" i="1"/>
  <c r="C1108" i="1"/>
  <c r="D1107" i="1"/>
  <c r="C1107" i="1"/>
  <c r="H1107" i="1" s="1"/>
  <c r="D1106" i="1"/>
  <c r="C1106" i="1"/>
  <c r="G1106" i="1" s="1"/>
  <c r="D1105" i="1"/>
  <c r="C1105" i="1"/>
  <c r="D1104" i="1"/>
  <c r="C1104" i="1"/>
  <c r="D1103" i="1"/>
  <c r="C1103" i="1"/>
  <c r="G1103" i="1" s="1"/>
  <c r="D1102" i="1"/>
  <c r="C1102" i="1"/>
  <c r="D1101" i="1"/>
  <c r="C1101" i="1"/>
  <c r="D1100" i="1"/>
  <c r="C1100" i="1"/>
  <c r="D1099" i="1"/>
  <c r="C1099" i="1"/>
  <c r="D1098" i="1"/>
  <c r="C1098" i="1"/>
  <c r="H1098" i="1" s="1"/>
  <c r="D1097" i="1"/>
  <c r="C1097" i="1"/>
  <c r="G1097" i="1" s="1"/>
  <c r="D1096" i="1"/>
  <c r="C1096" i="1"/>
  <c r="D1095" i="1"/>
  <c r="C1095" i="1"/>
  <c r="D1094" i="1"/>
  <c r="C1094" i="1"/>
  <c r="G1094" i="1" s="1"/>
  <c r="D1092" i="1"/>
  <c r="C1092" i="1"/>
  <c r="H1092" i="1" s="1"/>
  <c r="D1091" i="1"/>
  <c r="C1091" i="1"/>
  <c r="D1090" i="1"/>
  <c r="C1090" i="1"/>
  <c r="D1089" i="1"/>
  <c r="C1089" i="1"/>
  <c r="H1089" i="1" s="1"/>
  <c r="D1088" i="1"/>
  <c r="C1088" i="1"/>
  <c r="D1087" i="1"/>
  <c r="C1087" i="1"/>
  <c r="D1086" i="1"/>
  <c r="C1086" i="1"/>
  <c r="H1086" i="1" s="1"/>
  <c r="D1085" i="1"/>
  <c r="C1085" i="1"/>
  <c r="G1085" i="1" s="1"/>
  <c r="D1084" i="1"/>
  <c r="C1084" i="1"/>
  <c r="D1083" i="1"/>
  <c r="C1083" i="1"/>
  <c r="D1082" i="1"/>
  <c r="C1082" i="1"/>
  <c r="G1082" i="1" s="1"/>
  <c r="D1081" i="1"/>
  <c r="C1081" i="1"/>
  <c r="D1080" i="1"/>
  <c r="C1080" i="1"/>
  <c r="H1080" i="1" s="1"/>
  <c r="D1079" i="1"/>
  <c r="C1079" i="1"/>
  <c r="G1079" i="1" s="1"/>
  <c r="D1078" i="1"/>
  <c r="C1078" i="1"/>
  <c r="D1077" i="1"/>
  <c r="C1077" i="1"/>
  <c r="H1077" i="1" s="1"/>
  <c r="D1076" i="1"/>
  <c r="C1076" i="1"/>
  <c r="D1073" i="1"/>
  <c r="C1073" i="1"/>
  <c r="G1073" i="1" s="1"/>
  <c r="D1072" i="1"/>
  <c r="C1072" i="1"/>
  <c r="D1071" i="1"/>
  <c r="C1071" i="1"/>
  <c r="H1071" i="1" s="1"/>
  <c r="D1070" i="1"/>
  <c r="C1070" i="1"/>
  <c r="G1070" i="1" s="1"/>
  <c r="D1069" i="1"/>
  <c r="C1069" i="1"/>
  <c r="D1068" i="1"/>
  <c r="D1067" i="1"/>
  <c r="C1067" i="1"/>
  <c r="D1066" i="1"/>
  <c r="C1066" i="1"/>
  <c r="D1065" i="1"/>
  <c r="C1065" i="1"/>
  <c r="H1065" i="1" s="1"/>
  <c r="D1064" i="1"/>
  <c r="C1064" i="1"/>
  <c r="G1064" i="1" s="1"/>
  <c r="D1063" i="1"/>
  <c r="C1063" i="1"/>
  <c r="D1062" i="1"/>
  <c r="C1062" i="1"/>
  <c r="C1061" i="1"/>
  <c r="D1060" i="1"/>
  <c r="C1060" i="1"/>
  <c r="H1060" i="1" s="1"/>
  <c r="D1059" i="1"/>
  <c r="C1059" i="1"/>
  <c r="H1059" i="1" s="1"/>
  <c r="D1058" i="1"/>
  <c r="C1058" i="1"/>
  <c r="G1058" i="1" s="1"/>
  <c r="D1057" i="1"/>
  <c r="C1057" i="1"/>
  <c r="H1057" i="1" s="1"/>
  <c r="D1056" i="1"/>
  <c r="C1056" i="1"/>
  <c r="D1055" i="1"/>
  <c r="C1055" i="1"/>
  <c r="D1054" i="1"/>
  <c r="C1054" i="1"/>
  <c r="H1054" i="1" s="1"/>
  <c r="D1053" i="1"/>
  <c r="C1053" i="1"/>
  <c r="H1053" i="1" s="1"/>
  <c r="D1052" i="1"/>
  <c r="C1052" i="1"/>
  <c r="D1051" i="1"/>
  <c r="C1051" i="1"/>
  <c r="H1051" i="1" s="1"/>
  <c r="D1050" i="1"/>
  <c r="C1050" i="1"/>
  <c r="D1049" i="1"/>
  <c r="C1049" i="1"/>
  <c r="G1049" i="1" s="1"/>
  <c r="D1048" i="1"/>
  <c r="C1048" i="1"/>
  <c r="H1048" i="1" s="1"/>
  <c r="D1047" i="1"/>
  <c r="C1047" i="1"/>
  <c r="D1046" i="1"/>
  <c r="C1046" i="1"/>
  <c r="D1045" i="1"/>
  <c r="C1045" i="1"/>
  <c r="D1044" i="1"/>
  <c r="C1044" i="1"/>
  <c r="H1044" i="1" s="1"/>
  <c r="D1043" i="1"/>
  <c r="C1043" i="1"/>
  <c r="G1043" i="1" s="1"/>
  <c r="D1042" i="1"/>
  <c r="C1042" i="1"/>
  <c r="H1042" i="1" s="1"/>
  <c r="D1041" i="1"/>
  <c r="C1041" i="1"/>
  <c r="H1041" i="1" s="1"/>
  <c r="D1040" i="1"/>
  <c r="C1040" i="1"/>
  <c r="D1039" i="1"/>
  <c r="C1039" i="1"/>
  <c r="H1039" i="1" s="1"/>
  <c r="D1038" i="1"/>
  <c r="C1038" i="1"/>
  <c r="D1037" i="1"/>
  <c r="C1037" i="1"/>
  <c r="G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H1026" i="1" s="1"/>
  <c r="D1025" i="1"/>
  <c r="C1025" i="1"/>
  <c r="H1025" i="1" s="1"/>
  <c r="D1024" i="1"/>
  <c r="C1024" i="1"/>
  <c r="H1024" i="1" s="1"/>
  <c r="D1023" i="1"/>
  <c r="C1023" i="1"/>
  <c r="H1023" i="1" s="1"/>
  <c r="D1022" i="1"/>
  <c r="C1022" i="1"/>
  <c r="D1021" i="1"/>
  <c r="C1021" i="1"/>
  <c r="H1021" i="1" s="1"/>
  <c r="D1020" i="1"/>
  <c r="C1020" i="1"/>
  <c r="H1020" i="1" s="1"/>
  <c r="D1019" i="1"/>
  <c r="C1019" i="1"/>
  <c r="H1019" i="1" s="1"/>
  <c r="D1018" i="1"/>
  <c r="D1017" i="1"/>
  <c r="D1016" i="1"/>
  <c r="C1016" i="1"/>
  <c r="H1016" i="1" s="1"/>
  <c r="D1015" i="1"/>
  <c r="C1015" i="1"/>
  <c r="D1014" i="1"/>
  <c r="C1014" i="1"/>
  <c r="H1014" i="1" s="1"/>
  <c r="D1013" i="1"/>
  <c r="C1013"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H987" i="1" s="1"/>
  <c r="D986" i="1"/>
  <c r="C986" i="1"/>
  <c r="H986" i="1" s="1"/>
  <c r="D985" i="1"/>
  <c r="C985" i="1"/>
  <c r="D984" i="1"/>
  <c r="C984" i="1"/>
  <c r="H984" i="1" s="1"/>
  <c r="D983" i="1"/>
  <c r="C983" i="1"/>
  <c r="H983" i="1" s="1"/>
  <c r="D982" i="1"/>
  <c r="C982" i="1"/>
  <c r="D981" i="1"/>
  <c r="C981" i="1"/>
  <c r="D980" i="1"/>
  <c r="C980" i="1"/>
  <c r="D979" i="1"/>
  <c r="C979" i="1"/>
  <c r="H979" i="1" s="1"/>
  <c r="D978" i="1"/>
  <c r="C978" i="1"/>
  <c r="H978" i="1" s="1"/>
  <c r="D977" i="1"/>
  <c r="C977" i="1"/>
  <c r="D976" i="1"/>
  <c r="C976" i="1"/>
  <c r="D975" i="1"/>
  <c r="C975" i="1"/>
  <c r="H975" i="1" s="1"/>
  <c r="D974" i="1"/>
  <c r="C974" i="1"/>
  <c r="H974" i="1" s="1"/>
  <c r="D973" i="1"/>
  <c r="C973" i="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D963" i="1"/>
  <c r="C963" i="1"/>
  <c r="H963" i="1" s="1"/>
  <c r="D962" i="1"/>
  <c r="C962" i="1"/>
  <c r="H962" i="1" s="1"/>
  <c r="D961" i="1"/>
  <c r="C961" i="1"/>
  <c r="D960" i="1"/>
  <c r="C960" i="1"/>
  <c r="H960" i="1" s="1"/>
  <c r="D959" i="1"/>
  <c r="C959" i="1"/>
  <c r="D958" i="1"/>
  <c r="C958" i="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H939" i="1" s="1"/>
  <c r="D938" i="1"/>
  <c r="C938" i="1"/>
  <c r="H938" i="1" s="1"/>
  <c r="D937" i="1"/>
  <c r="C937" i="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D927" i="1"/>
  <c r="C927" i="1"/>
  <c r="D926" i="1"/>
  <c r="C926" i="1"/>
  <c r="D925" i="1"/>
  <c r="C925" i="1"/>
  <c r="H925" i="1" s="1"/>
  <c r="D924" i="1"/>
  <c r="C924" i="1"/>
  <c r="H924" i="1" s="1"/>
  <c r="D923" i="1"/>
  <c r="C923" i="1"/>
  <c r="D922" i="1"/>
  <c r="C922" i="1"/>
  <c r="D921" i="1"/>
  <c r="C921" i="1"/>
  <c r="H921" i="1" s="1"/>
  <c r="D920" i="1"/>
  <c r="C920" i="1"/>
  <c r="H920" i="1" s="1"/>
  <c r="D919" i="1"/>
  <c r="C919" i="1"/>
  <c r="D918" i="1"/>
  <c r="C918" i="1"/>
  <c r="D917" i="1"/>
  <c r="C917" i="1"/>
  <c r="H917" i="1" s="1"/>
  <c r="D916" i="1"/>
  <c r="C916" i="1"/>
  <c r="H916" i="1" s="1"/>
  <c r="D915" i="1"/>
  <c r="C915" i="1"/>
  <c r="H915" i="1" s="1"/>
  <c r="D914" i="1"/>
  <c r="C914" i="1"/>
  <c r="H914" i="1" s="1"/>
  <c r="D913" i="1"/>
  <c r="C913" i="1"/>
  <c r="H913" i="1" s="1"/>
  <c r="D912" i="1"/>
  <c r="C912" i="1"/>
  <c r="H912" i="1" s="1"/>
  <c r="D911" i="1"/>
  <c r="C911" i="1"/>
  <c r="H911" i="1" s="1"/>
  <c r="D910" i="1"/>
  <c r="C910" i="1"/>
  <c r="D909" i="1"/>
  <c r="C909" i="1"/>
  <c r="H909" i="1" s="1"/>
  <c r="D908" i="1"/>
  <c r="C908" i="1"/>
  <c r="H908" i="1" s="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D878" i="1"/>
  <c r="C878" i="1"/>
  <c r="H878" i="1" s="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H867" i="1" s="1"/>
  <c r="D866" i="1"/>
  <c r="C866" i="1"/>
  <c r="H866" i="1" s="1"/>
  <c r="D865" i="1"/>
  <c r="C865" i="1"/>
  <c r="D864" i="1"/>
  <c r="C864" i="1"/>
  <c r="D863" i="1"/>
  <c r="C863" i="1"/>
  <c r="H863" i="1" s="1"/>
  <c r="D862" i="1"/>
  <c r="C862" i="1"/>
  <c r="H862" i="1" s="1"/>
  <c r="D861" i="1"/>
  <c r="C861" i="1"/>
  <c r="G861" i="1" s="1"/>
  <c r="D860" i="1"/>
  <c r="C860" i="1"/>
  <c r="H860" i="1" s="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H845" i="1" s="1"/>
  <c r="D844" i="1"/>
  <c r="C844" i="1"/>
  <c r="D843" i="1"/>
  <c r="C843" i="1"/>
  <c r="G843" i="1" s="1"/>
  <c r="D842" i="1"/>
  <c r="C842" i="1"/>
  <c r="H842" i="1" s="1"/>
  <c r="D841" i="1"/>
  <c r="C841" i="1"/>
  <c r="H841" i="1" s="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H827" i="1" s="1"/>
  <c r="D826" i="1"/>
  <c r="C826" i="1"/>
  <c r="D825" i="1"/>
  <c r="C825" i="1"/>
  <c r="G825" i="1" s="1"/>
  <c r="D824" i="1"/>
  <c r="C824" i="1"/>
  <c r="D823" i="1"/>
  <c r="C823" i="1"/>
  <c r="H823" i="1" s="1"/>
  <c r="D822" i="1"/>
  <c r="C822" i="1"/>
  <c r="D821" i="1"/>
  <c r="C821" i="1"/>
  <c r="H821" i="1" s="1"/>
  <c r="D820" i="1"/>
  <c r="C820" i="1"/>
  <c r="G820" i="1" s="1"/>
  <c r="D819" i="1"/>
  <c r="C819" i="1"/>
  <c r="D818" i="1"/>
  <c r="C818" i="1"/>
  <c r="H818" i="1" s="1"/>
  <c r="D817" i="1"/>
  <c r="C817" i="1"/>
  <c r="D816" i="1"/>
  <c r="C816" i="1"/>
  <c r="H816" i="1" s="1"/>
  <c r="D815" i="1"/>
  <c r="C815" i="1"/>
  <c r="D814" i="1"/>
  <c r="C814" i="1"/>
  <c r="H814" i="1" s="1"/>
  <c r="D813" i="1"/>
  <c r="C813" i="1"/>
  <c r="H813" i="1" s="1"/>
  <c r="D812" i="1"/>
  <c r="C812" i="1"/>
  <c r="H812" i="1" s="1"/>
  <c r="D811" i="1"/>
  <c r="C811" i="1"/>
  <c r="D810" i="1"/>
  <c r="C810" i="1"/>
  <c r="H810" i="1" s="1"/>
  <c r="D809" i="1"/>
  <c r="C809" i="1"/>
  <c r="H809" i="1" s="1"/>
  <c r="D808" i="1"/>
  <c r="C808" i="1"/>
  <c r="D807" i="1"/>
  <c r="C807" i="1"/>
  <c r="G807" i="1" s="1"/>
  <c r="D806" i="1"/>
  <c r="C806" i="1"/>
  <c r="D805" i="1"/>
  <c r="C805" i="1"/>
  <c r="H805" i="1" s="1"/>
  <c r="D804" i="1"/>
  <c r="C804" i="1"/>
  <c r="D803" i="1"/>
  <c r="C803" i="1"/>
  <c r="H803" i="1" s="1"/>
  <c r="D802" i="1"/>
  <c r="C802" i="1"/>
  <c r="G802" i="1" s="1"/>
  <c r="D801" i="1"/>
  <c r="C801" i="1"/>
  <c r="D800" i="1"/>
  <c r="C800" i="1"/>
  <c r="H800" i="1" s="1"/>
  <c r="D799" i="1"/>
  <c r="C799" i="1"/>
  <c r="H799" i="1" s="1"/>
  <c r="D798" i="1"/>
  <c r="C798" i="1"/>
  <c r="H798" i="1" s="1"/>
  <c r="D797" i="1"/>
  <c r="C797" i="1"/>
  <c r="D796" i="1"/>
  <c r="C796" i="1"/>
  <c r="H796" i="1" s="1"/>
  <c r="D795" i="1"/>
  <c r="C795" i="1"/>
  <c r="H795" i="1" s="1"/>
  <c r="D794" i="1"/>
  <c r="C794" i="1"/>
  <c r="D793" i="1"/>
  <c r="C793" i="1"/>
  <c r="D792" i="1"/>
  <c r="C792" i="1"/>
  <c r="H792" i="1" s="1"/>
  <c r="D791" i="1"/>
  <c r="C791" i="1"/>
  <c r="H791" i="1" s="1"/>
  <c r="D790" i="1"/>
  <c r="C790" i="1"/>
  <c r="H790" i="1" s="1"/>
  <c r="D789" i="1"/>
  <c r="C789" i="1"/>
  <c r="H789" i="1" s="1"/>
  <c r="D788" i="1"/>
  <c r="C788" i="1"/>
  <c r="H788" i="1" s="1"/>
  <c r="D787" i="1"/>
  <c r="C787" i="1"/>
  <c r="H787" i="1" s="1"/>
  <c r="D786" i="1"/>
  <c r="C786" i="1"/>
  <c r="H786" i="1" s="1"/>
  <c r="D785" i="1"/>
  <c r="C785" i="1"/>
  <c r="D784" i="1"/>
  <c r="C784" i="1"/>
  <c r="H784" i="1" s="1"/>
  <c r="D783" i="1"/>
  <c r="C783" i="1"/>
  <c r="H783" i="1" s="1"/>
  <c r="D782" i="1"/>
  <c r="C782" i="1"/>
  <c r="D781" i="1"/>
  <c r="C781" i="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D757" i="1"/>
  <c r="C757" i="1"/>
  <c r="D756" i="1"/>
  <c r="C756" i="1"/>
  <c r="H756" i="1" s="1"/>
  <c r="D755" i="1"/>
  <c r="C755" i="1"/>
  <c r="H755" i="1" s="1"/>
  <c r="D754" i="1"/>
  <c r="C754" i="1"/>
  <c r="H754" i="1" s="1"/>
  <c r="D753" i="1"/>
  <c r="C753" i="1"/>
  <c r="H753" i="1" s="1"/>
  <c r="D752" i="1"/>
  <c r="C752" i="1"/>
  <c r="H752" i="1" s="1"/>
  <c r="D751" i="1"/>
  <c r="C751" i="1"/>
  <c r="H751" i="1" s="1"/>
  <c r="D750" i="1"/>
  <c r="C750" i="1"/>
  <c r="H750" i="1" s="1"/>
  <c r="D749" i="1"/>
  <c r="C749" i="1"/>
  <c r="D748" i="1"/>
  <c r="C748" i="1"/>
  <c r="H748" i="1" s="1"/>
  <c r="D747" i="1"/>
  <c r="C747" i="1"/>
  <c r="H747" i="1" s="1"/>
  <c r="D746" i="1"/>
  <c r="C746" i="1"/>
  <c r="D745" i="1"/>
  <c r="C745" i="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D724" i="1"/>
  <c r="C724" i="1"/>
  <c r="H724" i="1" s="1"/>
  <c r="D723" i="1"/>
  <c r="C723" i="1"/>
  <c r="H723" i="1" s="1"/>
  <c r="D722" i="1"/>
  <c r="C722" i="1"/>
  <c r="D721" i="1"/>
  <c r="C721" i="1"/>
  <c r="D720" i="1"/>
  <c r="C720" i="1"/>
  <c r="H720" i="1" s="1"/>
  <c r="D719" i="1"/>
  <c r="C719" i="1"/>
  <c r="G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G707" i="1" s="1"/>
  <c r="D706" i="1"/>
  <c r="C706" i="1"/>
  <c r="H706" i="1" s="1"/>
  <c r="D705" i="1"/>
  <c r="C705" i="1"/>
  <c r="H705" i="1" s="1"/>
  <c r="D704" i="1"/>
  <c r="C704" i="1"/>
  <c r="H704" i="1" s="1"/>
  <c r="D703" i="1"/>
  <c r="C703" i="1"/>
  <c r="H703" i="1" s="1"/>
  <c r="D702" i="1"/>
  <c r="C702" i="1"/>
  <c r="H702" i="1" s="1"/>
  <c r="D701" i="1"/>
  <c r="C701" i="1"/>
  <c r="D700" i="1"/>
  <c r="C700" i="1"/>
  <c r="H700" i="1" s="1"/>
  <c r="D699" i="1"/>
  <c r="C699" i="1"/>
  <c r="H699" i="1" s="1"/>
  <c r="D698" i="1"/>
  <c r="C698" i="1"/>
  <c r="D697" i="1"/>
  <c r="C697" i="1"/>
  <c r="D696" i="1"/>
  <c r="C696" i="1"/>
  <c r="H696" i="1" s="1"/>
  <c r="D695" i="1"/>
  <c r="C695" i="1"/>
  <c r="H695" i="1" s="1"/>
  <c r="D694" i="1"/>
  <c r="C694" i="1"/>
  <c r="D693" i="1"/>
  <c r="C693" i="1"/>
  <c r="H693" i="1" s="1"/>
  <c r="D692" i="1"/>
  <c r="C692" i="1"/>
  <c r="D691" i="1"/>
  <c r="C691" i="1"/>
  <c r="H691" i="1" s="1"/>
  <c r="D690" i="1"/>
  <c r="C690" i="1"/>
  <c r="H690" i="1" s="1"/>
  <c r="D689" i="1"/>
  <c r="C689" i="1"/>
  <c r="H689" i="1" s="1"/>
  <c r="D688" i="1"/>
  <c r="C688" i="1"/>
  <c r="D687" i="1"/>
  <c r="C687" i="1"/>
  <c r="H687" i="1" s="1"/>
  <c r="D686" i="1"/>
  <c r="C686" i="1"/>
  <c r="D685" i="1"/>
  <c r="C685" i="1"/>
  <c r="H685" i="1" s="1"/>
  <c r="D684" i="1"/>
  <c r="C684" i="1"/>
  <c r="H684" i="1" s="1"/>
  <c r="D683" i="1"/>
  <c r="C683" i="1"/>
  <c r="H683" i="1" s="1"/>
  <c r="D682" i="1"/>
  <c r="C682" i="1"/>
  <c r="D681" i="1"/>
  <c r="C681" i="1"/>
  <c r="H681" i="1" s="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H669" i="1" s="1"/>
  <c r="D668" i="1"/>
  <c r="C668" i="1"/>
  <c r="H668" i="1" s="1"/>
  <c r="D667" i="1"/>
  <c r="C667" i="1"/>
  <c r="H667" i="1" s="1"/>
  <c r="D666" i="1"/>
  <c r="C666" i="1"/>
  <c r="H666" i="1" s="1"/>
  <c r="D665" i="1"/>
  <c r="C665" i="1"/>
  <c r="D664" i="1"/>
  <c r="C664" i="1"/>
  <c r="H664" i="1" s="1"/>
  <c r="D663" i="1"/>
  <c r="C663" i="1"/>
  <c r="H663" i="1" s="1"/>
  <c r="D662" i="1"/>
  <c r="C662" i="1"/>
  <c r="H662" i="1" s="1"/>
  <c r="D661" i="1"/>
  <c r="C661" i="1"/>
  <c r="H661" i="1" s="1"/>
  <c r="D660" i="1"/>
  <c r="C660" i="1"/>
  <c r="H660" i="1" s="1"/>
  <c r="D659" i="1"/>
  <c r="C659" i="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H647" i="1" s="1"/>
  <c r="D646" i="1"/>
  <c r="C646" i="1"/>
  <c r="D645" i="1"/>
  <c r="C645" i="1"/>
  <c r="H645" i="1" s="1"/>
  <c r="D641" i="1"/>
  <c r="D636" i="1"/>
  <c r="C636" i="1"/>
  <c r="H636" i="1" s="1"/>
  <c r="D635" i="1"/>
  <c r="C635" i="1"/>
  <c r="H635" i="1" s="1"/>
  <c r="D632" i="1"/>
  <c r="C632" i="1"/>
  <c r="D631" i="1"/>
  <c r="C631" i="1"/>
  <c r="H631" i="1" s="1"/>
  <c r="D630" i="1"/>
  <c r="C630" i="1"/>
  <c r="H630" i="1" s="1"/>
  <c r="D629" i="1"/>
  <c r="C629" i="1"/>
  <c r="D628" i="1"/>
  <c r="C628" i="1"/>
  <c r="H628" i="1" s="1"/>
  <c r="D627" i="1"/>
  <c r="C627" i="1"/>
  <c r="H627" i="1" s="1"/>
  <c r="D626" i="1"/>
  <c r="C626" i="1"/>
  <c r="H626" i="1" s="1"/>
  <c r="D625" i="1"/>
  <c r="C625" i="1"/>
  <c r="H625" i="1" s="1"/>
  <c r="D624" i="1"/>
  <c r="C624" i="1"/>
  <c r="H624" i="1" s="1"/>
  <c r="D623" i="1"/>
  <c r="D622" i="1"/>
  <c r="C622" i="1"/>
  <c r="D621" i="1"/>
  <c r="C621" i="1"/>
  <c r="H621" i="1" s="1"/>
  <c r="D620" i="1"/>
  <c r="C620" i="1"/>
  <c r="H620" i="1" s="1"/>
  <c r="D619" i="1"/>
  <c r="C619" i="1"/>
  <c r="H619" i="1" s="1"/>
  <c r="D618" i="1"/>
  <c r="C618" i="1"/>
  <c r="H618" i="1" s="1"/>
  <c r="D617" i="1"/>
  <c r="C617" i="1"/>
  <c r="D616" i="1"/>
  <c r="C616" i="1"/>
  <c r="D615" i="1"/>
  <c r="C615" i="1"/>
  <c r="H615" i="1" s="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D603" i="1"/>
  <c r="C603" i="1"/>
  <c r="H603" i="1" s="1"/>
  <c r="D602" i="1"/>
  <c r="C602" i="1"/>
  <c r="H602" i="1" s="1"/>
  <c r="D601" i="1"/>
  <c r="C601" i="1"/>
  <c r="D600" i="1"/>
  <c r="C600" i="1"/>
  <c r="H600" i="1" s="1"/>
  <c r="D599" i="1"/>
  <c r="C599" i="1"/>
  <c r="H599" i="1" s="1"/>
  <c r="D598" i="1"/>
  <c r="C598" i="1"/>
  <c r="H598" i="1" s="1"/>
  <c r="D597" i="1"/>
  <c r="C597" i="1"/>
  <c r="H597" i="1" s="1"/>
  <c r="D596" i="1"/>
  <c r="C596" i="1"/>
  <c r="D595" i="1"/>
  <c r="C595" i="1"/>
  <c r="D594" i="1"/>
  <c r="C594" i="1"/>
  <c r="H594" i="1" s="1"/>
  <c r="D593" i="1"/>
  <c r="C593" i="1"/>
  <c r="D592" i="1"/>
  <c r="C592" i="1"/>
  <c r="D590" i="1"/>
  <c r="C590" i="1"/>
  <c r="H590" i="1" s="1"/>
  <c r="D589" i="1"/>
  <c r="C589" i="1"/>
  <c r="D588" i="1"/>
  <c r="C588" i="1"/>
  <c r="H588" i="1" s="1"/>
  <c r="D587" i="1"/>
  <c r="C587" i="1"/>
  <c r="H587" i="1" s="1"/>
  <c r="D586" i="1"/>
  <c r="C586" i="1"/>
  <c r="H586" i="1" s="1"/>
  <c r="D585" i="1"/>
  <c r="C585" i="1"/>
  <c r="H585" i="1" s="1"/>
  <c r="D584" i="1"/>
  <c r="C584" i="1"/>
  <c r="H584" i="1" s="1"/>
  <c r="D583" i="1"/>
  <c r="C583" i="1"/>
  <c r="H583" i="1" s="1"/>
  <c r="D582" i="1"/>
  <c r="C582" i="1"/>
  <c r="H582" i="1" s="1"/>
  <c r="D581" i="1"/>
  <c r="C581" i="1"/>
  <c r="D580" i="1"/>
  <c r="C580" i="1"/>
  <c r="D579" i="1"/>
  <c r="C579" i="1"/>
  <c r="H579" i="1" s="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D567" i="1"/>
  <c r="C567" i="1"/>
  <c r="H567" i="1" s="1"/>
  <c r="D566" i="1"/>
  <c r="C566" i="1"/>
  <c r="H566" i="1" s="1"/>
  <c r="D564" i="1"/>
  <c r="C564" i="1"/>
  <c r="H564" i="1" s="1"/>
  <c r="D563" i="1"/>
  <c r="C563" i="1"/>
  <c r="D562" i="1"/>
  <c r="C562" i="1"/>
  <c r="D561" i="1"/>
  <c r="C561" i="1"/>
  <c r="H561" i="1" s="1"/>
  <c r="D560" i="1"/>
  <c r="C560" i="1"/>
  <c r="H560" i="1" s="1"/>
  <c r="D559" i="1"/>
  <c r="C559" i="1"/>
  <c r="D558" i="1"/>
  <c r="C558" i="1"/>
  <c r="H558" i="1" s="1"/>
  <c r="D557" i="1"/>
  <c r="C557" i="1"/>
  <c r="D556" i="1"/>
  <c r="C556" i="1"/>
  <c r="H556" i="1" s="1"/>
  <c r="D555" i="1"/>
  <c r="C555" i="1"/>
  <c r="H555" i="1" s="1"/>
  <c r="D554" i="1"/>
  <c r="C554" i="1"/>
  <c r="D553" i="1"/>
  <c r="C553" i="1"/>
  <c r="H553" i="1" s="1"/>
  <c r="D552" i="1"/>
  <c r="C552" i="1"/>
  <c r="H552" i="1" s="1"/>
  <c r="D551" i="1"/>
  <c r="C551" i="1"/>
  <c r="D550" i="1"/>
  <c r="C550" i="1"/>
  <c r="D549" i="1"/>
  <c r="C549" i="1"/>
  <c r="H549" i="1" s="1"/>
  <c r="D548" i="1"/>
  <c r="C548" i="1"/>
  <c r="D547" i="1"/>
  <c r="C547" i="1"/>
  <c r="D546" i="1"/>
  <c r="C546" i="1"/>
  <c r="H546" i="1" s="1"/>
  <c r="D545" i="1"/>
  <c r="C545" i="1"/>
  <c r="D544" i="1"/>
  <c r="C544" i="1"/>
  <c r="D543" i="1"/>
  <c r="C543" i="1"/>
  <c r="H543" i="1" s="1"/>
  <c r="D542" i="1"/>
  <c r="C542" i="1"/>
  <c r="H542" i="1" s="1"/>
  <c r="D541" i="1"/>
  <c r="C541" i="1"/>
  <c r="D540" i="1"/>
  <c r="C540" i="1"/>
  <c r="H540" i="1" s="1"/>
  <c r="D539" i="1"/>
  <c r="C539" i="1"/>
  <c r="D538" i="1"/>
  <c r="C538" i="1"/>
  <c r="H538" i="1" s="1"/>
  <c r="D537" i="1"/>
  <c r="C537" i="1"/>
  <c r="H537" i="1" s="1"/>
  <c r="D536" i="1"/>
  <c r="C536" i="1"/>
  <c r="H536" i="1" s="1"/>
  <c r="D535" i="1"/>
  <c r="C535" i="1"/>
  <c r="D534" i="1"/>
  <c r="C534" i="1"/>
  <c r="H534" i="1" s="1"/>
  <c r="D533" i="1"/>
  <c r="C533" i="1"/>
  <c r="H533" i="1" s="1"/>
  <c r="D532" i="1"/>
  <c r="C532" i="1"/>
  <c r="H532" i="1" s="1"/>
  <c r="D531" i="1"/>
  <c r="C531" i="1"/>
  <c r="H531" i="1" s="1"/>
  <c r="D530" i="1"/>
  <c r="D528" i="1"/>
  <c r="C528" i="1"/>
  <c r="H528" i="1" s="1"/>
  <c r="D527" i="1"/>
  <c r="C527" i="1"/>
  <c r="H527" i="1" s="1"/>
  <c r="D526" i="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D514" i="1"/>
  <c r="C514" i="1"/>
  <c r="D513" i="1"/>
  <c r="C513" i="1"/>
  <c r="H513" i="1" s="1"/>
  <c r="D512" i="1"/>
  <c r="C512" i="1"/>
  <c r="H512" i="1" s="1"/>
  <c r="D511" i="1"/>
  <c r="C511" i="1"/>
  <c r="D510" i="1"/>
  <c r="C510" i="1"/>
  <c r="H510" i="1" s="1"/>
  <c r="D509" i="1"/>
  <c r="C509" i="1"/>
  <c r="H509" i="1" s="1"/>
  <c r="D508" i="1"/>
  <c r="C508" i="1"/>
  <c r="H508" i="1" s="1"/>
  <c r="D507" i="1"/>
  <c r="C507" i="1"/>
  <c r="H507" i="1" s="1"/>
  <c r="D506" i="1"/>
  <c r="C506" i="1"/>
  <c r="H506" i="1" s="1"/>
  <c r="D505" i="1"/>
  <c r="C505" i="1"/>
  <c r="D504" i="1"/>
  <c r="C504" i="1"/>
  <c r="H504" i="1" s="1"/>
  <c r="D503" i="1"/>
  <c r="C503" i="1"/>
  <c r="D502" i="1"/>
  <c r="C502" i="1"/>
  <c r="D501" i="1"/>
  <c r="C501" i="1"/>
  <c r="H501" i="1" s="1"/>
  <c r="D500" i="1"/>
  <c r="C500" i="1"/>
  <c r="H500" i="1" s="1"/>
  <c r="D499" i="1"/>
  <c r="C499" i="1"/>
  <c r="D498" i="1"/>
  <c r="C498" i="1"/>
  <c r="H498" i="1" s="1"/>
  <c r="D497" i="1"/>
  <c r="C497" i="1"/>
  <c r="H497" i="1" s="1"/>
  <c r="D496" i="1"/>
  <c r="D495" i="1"/>
  <c r="C495" i="1"/>
  <c r="H495" i="1" s="1"/>
  <c r="D494" i="1"/>
  <c r="C494" i="1"/>
  <c r="H494" i="1" s="1"/>
  <c r="D493" i="1"/>
  <c r="C493" i="1"/>
  <c r="H493" i="1" s="1"/>
  <c r="D492" i="1"/>
  <c r="C492" i="1"/>
  <c r="H492" i="1" s="1"/>
  <c r="D491" i="1"/>
  <c r="C491" i="1"/>
  <c r="D490" i="1"/>
  <c r="C490" i="1"/>
  <c r="H490" i="1" s="1"/>
  <c r="D489" i="1"/>
  <c r="C489" i="1"/>
  <c r="H489" i="1" s="1"/>
  <c r="D488" i="1"/>
  <c r="C488" i="1"/>
  <c r="H488" i="1" s="1"/>
  <c r="D487" i="1"/>
  <c r="C487" i="1"/>
  <c r="H487" i="1" s="1"/>
  <c r="D486" i="1"/>
  <c r="C486" i="1"/>
  <c r="H486" i="1" s="1"/>
  <c r="D484" i="1"/>
  <c r="C484" i="1"/>
  <c r="H484" i="1" s="1"/>
  <c r="D483" i="1"/>
  <c r="C483" i="1"/>
  <c r="H483" i="1" s="1"/>
  <c r="D482" i="1"/>
  <c r="C482" i="1"/>
  <c r="G482" i="1" s="1"/>
  <c r="D481" i="1"/>
  <c r="C481" i="1"/>
  <c r="H481" i="1" s="1"/>
  <c r="D480" i="1"/>
  <c r="C480" i="1"/>
  <c r="H480" i="1" s="1"/>
  <c r="D479" i="1"/>
  <c r="C479" i="1"/>
  <c r="G479" i="1" s="1"/>
  <c r="D478" i="1"/>
  <c r="C478" i="1"/>
  <c r="D477" i="1"/>
  <c r="C477" i="1"/>
  <c r="H477" i="1" s="1"/>
  <c r="D476" i="1"/>
  <c r="C476" i="1"/>
  <c r="H476" i="1" s="1"/>
  <c r="D475" i="1"/>
  <c r="C475" i="1"/>
  <c r="H475" i="1" s="1"/>
  <c r="D474" i="1"/>
  <c r="C474" i="1"/>
  <c r="H474" i="1" s="1"/>
  <c r="D473" i="1"/>
  <c r="D472" i="1"/>
  <c r="C472" i="1"/>
  <c r="H472" i="1" s="1"/>
  <c r="D471" i="1"/>
  <c r="C471" i="1"/>
  <c r="H471" i="1" s="1"/>
  <c r="D470" i="1"/>
  <c r="C470" i="1"/>
  <c r="G470" i="1" s="1"/>
  <c r="D469" i="1"/>
  <c r="C469" i="1"/>
  <c r="H469" i="1" s="1"/>
  <c r="D468" i="1"/>
  <c r="C468" i="1"/>
  <c r="H468" i="1" s="1"/>
  <c r="D467" i="1"/>
  <c r="C467" i="1"/>
  <c r="G467" i="1" s="1"/>
  <c r="D466" i="1"/>
  <c r="C466" i="1"/>
  <c r="H466" i="1" s="1"/>
  <c r="D465" i="1"/>
  <c r="C465" i="1"/>
  <c r="H465" i="1" s="1"/>
  <c r="D464" i="1"/>
  <c r="C464" i="1"/>
  <c r="H464" i="1" s="1"/>
  <c r="D463" i="1"/>
  <c r="C463" i="1"/>
  <c r="D462" i="1"/>
  <c r="C462" i="1"/>
  <c r="H462" i="1" s="1"/>
  <c r="D461" i="1"/>
  <c r="C461" i="1"/>
  <c r="H461" i="1" s="1"/>
  <c r="D460" i="1"/>
  <c r="D459" i="1"/>
  <c r="C459" i="1"/>
  <c r="H459" i="1" s="1"/>
  <c r="D458" i="1"/>
  <c r="C458" i="1"/>
  <c r="G458" i="1" s="1"/>
  <c r="D457" i="1"/>
  <c r="C457" i="1"/>
  <c r="H457" i="1" s="1"/>
  <c r="D456" i="1"/>
  <c r="C456" i="1"/>
  <c r="H456" i="1" s="1"/>
  <c r="D455" i="1"/>
  <c r="C455" i="1"/>
  <c r="G455" i="1" s="1"/>
  <c r="D454" i="1"/>
  <c r="C454" i="1"/>
  <c r="D453" i="1"/>
  <c r="C453" i="1"/>
  <c r="H453" i="1" s="1"/>
  <c r="D452" i="1"/>
  <c r="C452" i="1"/>
  <c r="D451" i="1"/>
  <c r="C451" i="1"/>
  <c r="H451" i="1" s="1"/>
  <c r="D450" i="1"/>
  <c r="C450" i="1"/>
  <c r="H450" i="1" s="1"/>
  <c r="D449" i="1"/>
  <c r="C449" i="1"/>
  <c r="H449" i="1" s="1"/>
  <c r="D448" i="1"/>
  <c r="C448" i="1"/>
  <c r="H448" i="1" s="1"/>
  <c r="D447" i="1"/>
  <c r="C447" i="1"/>
  <c r="H447" i="1" s="1"/>
  <c r="D446" i="1"/>
  <c r="C446" i="1"/>
  <c r="G446" i="1" s="1"/>
  <c r="D445" i="1"/>
  <c r="C445" i="1"/>
  <c r="H445" i="1" s="1"/>
  <c r="D444" i="1"/>
  <c r="C444" i="1"/>
  <c r="D443" i="1"/>
  <c r="C443" i="1"/>
  <c r="G443" i="1" s="1"/>
  <c r="D442" i="1"/>
  <c r="C442" i="1"/>
  <c r="H442" i="1" s="1"/>
  <c r="D441" i="1"/>
  <c r="C441" i="1"/>
  <c r="D440" i="1"/>
  <c r="C440" i="1"/>
  <c r="D439" i="1"/>
  <c r="C439" i="1"/>
  <c r="D438" i="1"/>
  <c r="C438" i="1"/>
  <c r="D437" i="1"/>
  <c r="C437" i="1"/>
  <c r="H437" i="1" s="1"/>
  <c r="D436" i="1"/>
  <c r="C436" i="1"/>
  <c r="H436" i="1" s="1"/>
  <c r="D435" i="1"/>
  <c r="C435" i="1"/>
  <c r="D434" i="1"/>
  <c r="C434" i="1"/>
  <c r="G434" i="1" s="1"/>
  <c r="D433" i="1"/>
  <c r="C433" i="1"/>
  <c r="D432" i="1"/>
  <c r="C432" i="1"/>
  <c r="D431" i="1"/>
  <c r="C431" i="1"/>
  <c r="G431" i="1" s="1"/>
  <c r="D430" i="1"/>
  <c r="C430" i="1"/>
  <c r="D429" i="1"/>
  <c r="C429" i="1"/>
  <c r="D428" i="1"/>
  <c r="C428" i="1"/>
  <c r="D427" i="1"/>
  <c r="C427" i="1"/>
  <c r="D426" i="1"/>
  <c r="C426" i="1"/>
  <c r="D425" i="1"/>
  <c r="D423" i="1"/>
  <c r="C423" i="1"/>
  <c r="D422" i="1"/>
  <c r="D421" i="1"/>
  <c r="C421" i="1"/>
  <c r="H421" i="1" s="1"/>
  <c r="D416" i="1"/>
  <c r="C416" i="1"/>
  <c r="D415" i="1"/>
  <c r="C415" i="1"/>
  <c r="D414" i="1"/>
  <c r="C414" i="1"/>
  <c r="G414" i="1" s="1"/>
  <c r="D411" i="1"/>
  <c r="C411" i="1"/>
  <c r="D410" i="1"/>
  <c r="C410" i="1"/>
  <c r="H410" i="1" s="1"/>
  <c r="D409" i="1"/>
  <c r="C409" i="1"/>
  <c r="H409" i="1" s="1"/>
  <c r="D408" i="1"/>
  <c r="C408" i="1"/>
  <c r="H408" i="1" s="1"/>
  <c r="D407" i="1"/>
  <c r="C407" i="1"/>
  <c r="H407" i="1" s="1"/>
  <c r="D406" i="1"/>
  <c r="C406" i="1"/>
  <c r="D405" i="1"/>
  <c r="C405" i="1"/>
  <c r="H405" i="1" s="1"/>
  <c r="D404" i="1"/>
  <c r="C404" i="1"/>
  <c r="D403" i="1"/>
  <c r="C403" i="1"/>
  <c r="D402" i="1"/>
  <c r="C402" i="1"/>
  <c r="D401" i="1"/>
  <c r="D400" i="1"/>
  <c r="C400" i="1"/>
  <c r="H400" i="1" s="1"/>
  <c r="D399" i="1"/>
  <c r="C399" i="1"/>
  <c r="G399" i="1" s="1"/>
  <c r="D398" i="1"/>
  <c r="C398" i="1"/>
  <c r="H398" i="1" s="1"/>
  <c r="D397" i="1"/>
  <c r="C397" i="1"/>
  <c r="H397" i="1" s="1"/>
  <c r="D396" i="1"/>
  <c r="C396" i="1"/>
  <c r="H396" i="1" s="1"/>
  <c r="D395" i="1"/>
  <c r="C395" i="1"/>
  <c r="D394" i="1"/>
  <c r="C394" i="1"/>
  <c r="D393" i="1"/>
  <c r="C393" i="1"/>
  <c r="D392" i="1"/>
  <c r="C392" i="1"/>
  <c r="H392" i="1" s="1"/>
  <c r="D391" i="1"/>
  <c r="C391" i="1"/>
  <c r="D390" i="1"/>
  <c r="C390" i="1"/>
  <c r="D389" i="1"/>
  <c r="C389" i="1"/>
  <c r="H389" i="1" s="1"/>
  <c r="D388" i="1"/>
  <c r="D387" i="1"/>
  <c r="C387" i="1"/>
  <c r="H387" i="1" s="1"/>
  <c r="D386" i="1"/>
  <c r="C386" i="1"/>
  <c r="D385" i="1"/>
  <c r="C385" i="1"/>
  <c r="H385" i="1" s="1"/>
  <c r="D384" i="1"/>
  <c r="C384" i="1"/>
  <c r="D383" i="1"/>
  <c r="C383" i="1"/>
  <c r="H383" i="1" s="1"/>
  <c r="D382" i="1"/>
  <c r="C382" i="1"/>
  <c r="H382" i="1" s="1"/>
  <c r="D381" i="1"/>
  <c r="C381" i="1"/>
  <c r="G381" i="1" s="1"/>
  <c r="D380" i="1"/>
  <c r="C380" i="1"/>
  <c r="H380" i="1" s="1"/>
  <c r="D379" i="1"/>
  <c r="C379" i="1"/>
  <c r="D378" i="1"/>
  <c r="C378" i="1"/>
  <c r="H378" i="1" s="1"/>
  <c r="D377" i="1"/>
  <c r="C377" i="1"/>
  <c r="D376" i="1"/>
  <c r="C376" i="1"/>
  <c r="H376" i="1" s="1"/>
  <c r="D375" i="1"/>
  <c r="C375" i="1"/>
  <c r="D374" i="1"/>
  <c r="C374" i="1"/>
  <c r="D373" i="1"/>
  <c r="C373" i="1"/>
  <c r="H373" i="1" s="1"/>
  <c r="D372" i="1"/>
  <c r="C372" i="1"/>
  <c r="H372" i="1" s="1"/>
  <c r="D371" i="1"/>
  <c r="C371" i="1"/>
  <c r="H371" i="1" s="1"/>
  <c r="D370" i="1"/>
  <c r="C370" i="1"/>
  <c r="D369" i="1"/>
  <c r="D367" i="1"/>
  <c r="C367" i="1"/>
  <c r="D366" i="1"/>
  <c r="C366" i="1"/>
  <c r="D365" i="1"/>
  <c r="C365" i="1"/>
  <c r="G365" i="1" s="1"/>
  <c r="D364" i="1"/>
  <c r="C364" i="1"/>
  <c r="H364" i="1" s="1"/>
  <c r="D363" i="1"/>
  <c r="C363" i="1"/>
  <c r="D362" i="1"/>
  <c r="C362" i="1"/>
  <c r="G362" i="1" s="1"/>
  <c r="D361" i="1"/>
  <c r="C361" i="1"/>
  <c r="D360" i="1"/>
  <c r="C360" i="1"/>
  <c r="H360" i="1" s="1"/>
  <c r="D359" i="1"/>
  <c r="C359" i="1"/>
  <c r="H359" i="1" s="1"/>
  <c r="D358" i="1"/>
  <c r="C358" i="1"/>
  <c r="D357" i="1"/>
  <c r="C357" i="1"/>
  <c r="D354" i="1"/>
  <c r="C354" i="1"/>
  <c r="D353" i="1"/>
  <c r="C353" i="1"/>
  <c r="D352" i="1"/>
  <c r="C352" i="1"/>
  <c r="D351" i="1"/>
  <c r="C351" i="1"/>
  <c r="D350" i="1"/>
  <c r="C350" i="1"/>
  <c r="H350" i="1" s="1"/>
  <c r="D349" i="1"/>
  <c r="C349" i="1"/>
  <c r="H349" i="1" s="1"/>
  <c r="D348" i="1"/>
  <c r="C348" i="1"/>
  <c r="G348" i="1" s="1"/>
  <c r="D347" i="1"/>
  <c r="C347" i="1"/>
  <c r="H347" i="1" s="1"/>
  <c r="D346" i="1"/>
  <c r="C346" i="1"/>
  <c r="D345" i="1"/>
  <c r="C345" i="1"/>
  <c r="D344" i="1"/>
  <c r="C344" i="1"/>
  <c r="D343" i="1"/>
  <c r="C343" i="1"/>
  <c r="D342" i="1"/>
  <c r="C342" i="1"/>
  <c r="D341" i="1"/>
  <c r="D340" i="1"/>
  <c r="C340" i="1"/>
  <c r="H340" i="1" s="1"/>
  <c r="D339" i="1"/>
  <c r="C339" i="1"/>
  <c r="D338" i="1"/>
  <c r="C338" i="1"/>
  <c r="G338" i="1" s="1"/>
  <c r="D337" i="1"/>
  <c r="C337" i="1"/>
  <c r="D336" i="1"/>
  <c r="C336" i="1"/>
  <c r="D335" i="1"/>
  <c r="C335" i="1"/>
  <c r="H335" i="1" s="1"/>
  <c r="D334" i="1"/>
  <c r="C334" i="1"/>
  <c r="H334" i="1" s="1"/>
  <c r="D333" i="1"/>
  <c r="C333" i="1"/>
  <c r="H333" i="1" s="1"/>
  <c r="D332" i="1"/>
  <c r="C332" i="1"/>
  <c r="G332" i="1" s="1"/>
  <c r="D331" i="1"/>
  <c r="D330" i="1"/>
  <c r="C330" i="1"/>
  <c r="H330" i="1" s="1"/>
  <c r="D329" i="1"/>
  <c r="C329" i="1"/>
  <c r="D328" i="1"/>
  <c r="C328" i="1"/>
  <c r="H328" i="1" s="1"/>
  <c r="D327" i="1"/>
  <c r="C327" i="1"/>
  <c r="H327" i="1" s="1"/>
  <c r="D326" i="1"/>
  <c r="C326" i="1"/>
  <c r="G326" i="1" s="1"/>
  <c r="D325" i="1"/>
  <c r="C325" i="1"/>
  <c r="D324" i="1"/>
  <c r="C324" i="1"/>
  <c r="H324" i="1" s="1"/>
  <c r="D323" i="1"/>
  <c r="C323" i="1"/>
  <c r="G323" i="1" s="1"/>
  <c r="D322" i="1"/>
  <c r="D321" i="1"/>
  <c r="C321" i="1"/>
  <c r="H321" i="1" s="1"/>
  <c r="D320" i="1"/>
  <c r="C320" i="1"/>
  <c r="G320" i="1" s="1"/>
  <c r="D319" i="1"/>
  <c r="C319" i="1"/>
  <c r="H319" i="1" s="1"/>
  <c r="D318" i="1"/>
  <c r="C318" i="1"/>
  <c r="H318" i="1" s="1"/>
  <c r="D317" i="1"/>
  <c r="C317" i="1"/>
  <c r="D315" i="1"/>
  <c r="C315" i="1"/>
  <c r="H315" i="1" s="1"/>
  <c r="D314" i="1"/>
  <c r="C314" i="1"/>
  <c r="G314" i="1" s="1"/>
  <c r="D313" i="1"/>
  <c r="C313" i="1"/>
  <c r="D312" i="1"/>
  <c r="C312" i="1"/>
  <c r="H312" i="1" s="1"/>
  <c r="D311" i="1"/>
  <c r="C311" i="1"/>
  <c r="G311" i="1" s="1"/>
  <c r="D310" i="1"/>
  <c r="C310" i="1"/>
  <c r="H310" i="1" s="1"/>
  <c r="D309" i="1"/>
  <c r="C309" i="1"/>
  <c r="H309" i="1" s="1"/>
  <c r="D308" i="1"/>
  <c r="C308" i="1"/>
  <c r="G308" i="1" s="1"/>
  <c r="D307" i="1"/>
  <c r="C307" i="1"/>
  <c r="H307" i="1" s="1"/>
  <c r="D306" i="1"/>
  <c r="C306" i="1"/>
  <c r="H306" i="1" s="1"/>
  <c r="D305" i="1"/>
  <c r="C305" i="1"/>
  <c r="D302" i="1"/>
  <c r="C302" i="1"/>
  <c r="H302" i="1" s="1"/>
  <c r="D301" i="1"/>
  <c r="C301" i="1"/>
  <c r="H301" i="1" s="1"/>
  <c r="D300" i="1"/>
  <c r="C300" i="1"/>
  <c r="H300" i="1" s="1"/>
  <c r="D299" i="1"/>
  <c r="C299" i="1"/>
  <c r="G299" i="1" s="1"/>
  <c r="D298" i="1"/>
  <c r="C298" i="1"/>
  <c r="G298" i="1" s="1"/>
  <c r="D294" i="1"/>
  <c r="C294" i="1"/>
  <c r="D293" i="1"/>
  <c r="C293" i="1"/>
  <c r="D292" i="1"/>
  <c r="C292" i="1"/>
  <c r="G292" i="1" s="1"/>
  <c r="D291" i="1"/>
  <c r="C291" i="1"/>
  <c r="H291" i="1" s="1"/>
  <c r="D290" i="1"/>
  <c r="C290" i="1"/>
  <c r="D289" i="1"/>
  <c r="C289" i="1"/>
  <c r="D288" i="1"/>
  <c r="C288" i="1"/>
  <c r="D287" i="1"/>
  <c r="C287" i="1"/>
  <c r="D286" i="1"/>
  <c r="C286" i="1"/>
  <c r="D285" i="1"/>
  <c r="C285" i="1"/>
  <c r="H285" i="1" s="1"/>
  <c r="D284" i="1"/>
  <c r="C284" i="1"/>
  <c r="H284" i="1" s="1"/>
  <c r="D283" i="1"/>
  <c r="C283" i="1"/>
  <c r="D282" i="1"/>
  <c r="C282" i="1"/>
  <c r="H282" i="1" s="1"/>
  <c r="D281" i="1"/>
  <c r="C281" i="1"/>
  <c r="D280" i="1"/>
  <c r="C280" i="1"/>
  <c r="G280" i="1" s="1"/>
  <c r="D279" i="1"/>
  <c r="C279" i="1"/>
  <c r="H279" i="1" s="1"/>
  <c r="D278" i="1"/>
  <c r="C278" i="1"/>
  <c r="D277" i="1"/>
  <c r="C277" i="1"/>
  <c r="D276" i="1"/>
  <c r="C276" i="1"/>
  <c r="H276" i="1" s="1"/>
  <c r="D275" i="1"/>
  <c r="C275" i="1"/>
  <c r="G275" i="1" s="1"/>
  <c r="D274" i="1"/>
  <c r="C274" i="1"/>
  <c r="D273" i="1"/>
  <c r="C273" i="1"/>
  <c r="H273" i="1" s="1"/>
  <c r="D272" i="1"/>
  <c r="C272" i="1"/>
  <c r="H272" i="1" s="1"/>
  <c r="D271" i="1"/>
  <c r="C271" i="1"/>
  <c r="H271" i="1" s="1"/>
  <c r="D270" i="1"/>
  <c r="C270" i="1"/>
  <c r="D269" i="1"/>
  <c r="D268" i="1"/>
  <c r="C268" i="1"/>
  <c r="G268" i="1" s="1"/>
  <c r="D267" i="1"/>
  <c r="C267" i="1"/>
  <c r="H267" i="1" s="1"/>
  <c r="D266" i="1"/>
  <c r="C266" i="1"/>
  <c r="D265" i="1"/>
  <c r="C265" i="1"/>
  <c r="D264" i="1"/>
  <c r="C264" i="1"/>
  <c r="H264" i="1" s="1"/>
  <c r="D263" i="1"/>
  <c r="C263" i="1"/>
  <c r="G263" i="1" s="1"/>
  <c r="D262" i="1"/>
  <c r="C262" i="1"/>
  <c r="D261" i="1"/>
  <c r="C261" i="1"/>
  <c r="H261" i="1" s="1"/>
  <c r="D260" i="1"/>
  <c r="C260" i="1"/>
  <c r="H260" i="1" s="1"/>
  <c r="D259" i="1"/>
  <c r="C259" i="1"/>
  <c r="H259" i="1" s="1"/>
  <c r="D258" i="1"/>
  <c r="D257" i="1"/>
  <c r="C257" i="1"/>
  <c r="D256" i="1"/>
  <c r="C256" i="1"/>
  <c r="G256" i="1" s="1"/>
  <c r="D255" i="1"/>
  <c r="C255" i="1"/>
  <c r="H255" i="1" s="1"/>
  <c r="D254" i="1"/>
  <c r="C254" i="1"/>
  <c r="D253" i="1"/>
  <c r="C253" i="1"/>
  <c r="D252" i="1"/>
  <c r="C252" i="1"/>
  <c r="D251" i="1"/>
  <c r="C251" i="1"/>
  <c r="G251" i="1" s="1"/>
  <c r="D250" i="1"/>
  <c r="C250" i="1"/>
  <c r="D249" i="1"/>
  <c r="C249" i="1"/>
  <c r="H249" i="1" s="1"/>
  <c r="D248" i="1"/>
  <c r="C248" i="1"/>
  <c r="G248" i="1" s="1"/>
  <c r="D247" i="1"/>
  <c r="C247" i="1"/>
  <c r="H247" i="1" s="1"/>
  <c r="D246" i="1"/>
  <c r="C246" i="1"/>
  <c r="D245" i="1"/>
  <c r="C245" i="1"/>
  <c r="D244" i="1"/>
  <c r="C244" i="1"/>
  <c r="H244" i="1" s="1"/>
  <c r="D243" i="1"/>
  <c r="C243" i="1"/>
  <c r="H243" i="1" s="1"/>
  <c r="D242" i="1"/>
  <c r="D241" i="1"/>
  <c r="C241" i="1"/>
  <c r="D240" i="1"/>
  <c r="C240" i="1"/>
  <c r="D239" i="1"/>
  <c r="C239" i="1"/>
  <c r="G239" i="1" s="1"/>
  <c r="D238" i="1"/>
  <c r="C238" i="1"/>
  <c r="D237" i="1"/>
  <c r="C237" i="1"/>
  <c r="H237" i="1" s="1"/>
  <c r="D236" i="1"/>
  <c r="C236" i="1"/>
  <c r="G236" i="1" s="1"/>
  <c r="D235" i="1"/>
  <c r="C235" i="1"/>
  <c r="H235" i="1" s="1"/>
  <c r="D234" i="1"/>
  <c r="C234" i="1"/>
  <c r="D233" i="1"/>
  <c r="C233" i="1"/>
  <c r="D232" i="1"/>
  <c r="C232" i="1"/>
  <c r="D231" i="1"/>
  <c r="C231" i="1"/>
  <c r="H231" i="1" s="1"/>
  <c r="D230" i="1"/>
  <c r="C230" i="1"/>
  <c r="D229" i="1"/>
  <c r="C229" i="1"/>
  <c r="D228" i="1"/>
  <c r="C228" i="1"/>
  <c r="H228" i="1" s="1"/>
  <c r="D227" i="1"/>
  <c r="C227" i="1"/>
  <c r="G227" i="1" s="1"/>
  <c r="D226" i="1"/>
  <c r="D225" i="1"/>
  <c r="C225" i="1"/>
  <c r="H225" i="1" s="1"/>
  <c r="D224" i="1"/>
  <c r="C224" i="1"/>
  <c r="G224" i="1" s="1"/>
  <c r="D223" i="1"/>
  <c r="C223" i="1"/>
  <c r="H223" i="1" s="1"/>
  <c r="D222" i="1"/>
  <c r="C222" i="1"/>
  <c r="H222" i="1" s="1"/>
  <c r="D221" i="1"/>
  <c r="C221" i="1"/>
  <c r="D220" i="1"/>
  <c r="C220" i="1"/>
  <c r="H220" i="1" s="1"/>
  <c r="D219" i="1"/>
  <c r="C219" i="1"/>
  <c r="H219" i="1" s="1"/>
  <c r="D218" i="1"/>
  <c r="C218" i="1"/>
  <c r="D217" i="1"/>
  <c r="C217" i="1"/>
  <c r="D216" i="1"/>
  <c r="C216" i="1"/>
  <c r="H216" i="1" s="1"/>
  <c r="D215" i="1"/>
  <c r="C215" i="1"/>
  <c r="G215" i="1" s="1"/>
  <c r="D214" i="1"/>
  <c r="C214" i="1"/>
  <c r="D213" i="1"/>
  <c r="C213" i="1"/>
  <c r="H213" i="1" s="1"/>
  <c r="D212" i="1"/>
  <c r="C212" i="1"/>
  <c r="G212" i="1" s="1"/>
  <c r="D211" i="1"/>
  <c r="C211" i="1"/>
  <c r="H211" i="1" s="1"/>
  <c r="D210" i="1"/>
  <c r="C210" i="1"/>
  <c r="D209" i="1"/>
  <c r="C209" i="1"/>
  <c r="D208" i="1"/>
  <c r="C208" i="1"/>
  <c r="H208" i="1" s="1"/>
  <c r="D207" i="1"/>
  <c r="C207" i="1"/>
  <c r="H207" i="1" s="1"/>
  <c r="D206" i="1"/>
  <c r="C206" i="1"/>
  <c r="D205" i="1"/>
  <c r="C205" i="1"/>
  <c r="D204" i="1"/>
  <c r="C204" i="1"/>
  <c r="D203" i="1"/>
  <c r="C203" i="1"/>
  <c r="G203" i="1" s="1"/>
  <c r="D202" i="1"/>
  <c r="C202" i="1"/>
  <c r="D201" i="1"/>
  <c r="C201" i="1"/>
  <c r="H201" i="1" s="1"/>
  <c r="D200" i="1"/>
  <c r="C200" i="1"/>
  <c r="G200" i="1" s="1"/>
  <c r="D199" i="1"/>
  <c r="D198" i="1"/>
  <c r="D197" i="1"/>
  <c r="C197" i="1"/>
  <c r="D196" i="1"/>
  <c r="C196" i="1"/>
  <c r="H196" i="1" s="1"/>
  <c r="D195" i="1"/>
  <c r="C195" i="1"/>
  <c r="H195" i="1" s="1"/>
  <c r="D194" i="1"/>
  <c r="C194" i="1"/>
  <c r="D193" i="1"/>
  <c r="C193" i="1"/>
  <c r="D192" i="1"/>
  <c r="C192" i="1"/>
  <c r="H192" i="1" s="1"/>
  <c r="D191" i="1"/>
  <c r="C191" i="1"/>
  <c r="G191" i="1" s="1"/>
  <c r="D190" i="1"/>
  <c r="D189" i="1"/>
  <c r="C189" i="1"/>
  <c r="H189" i="1" s="1"/>
  <c r="D188" i="1"/>
  <c r="C188" i="1"/>
  <c r="D187" i="1"/>
  <c r="C187" i="1"/>
  <c r="H187" i="1" s="1"/>
  <c r="D186" i="1"/>
  <c r="C186" i="1"/>
  <c r="D185" i="1"/>
  <c r="C185" i="1"/>
  <c r="G185" i="1" s="1"/>
  <c r="D184" i="1"/>
  <c r="C184" i="1"/>
  <c r="H184" i="1" s="1"/>
  <c r="D183" i="1"/>
  <c r="C183" i="1"/>
  <c r="H183" i="1" s="1"/>
  <c r="D182" i="1"/>
  <c r="C182" i="1"/>
  <c r="G182" i="1" s="1"/>
  <c r="D181" i="1"/>
  <c r="C181" i="1"/>
  <c r="D180" i="1"/>
  <c r="C180" i="1"/>
  <c r="H180" i="1" s="1"/>
  <c r="D179" i="1"/>
  <c r="C179" i="1"/>
  <c r="D178" i="1"/>
  <c r="C178" i="1"/>
  <c r="H178" i="1" s="1"/>
  <c r="D177" i="1"/>
  <c r="C177" i="1"/>
  <c r="H177" i="1" s="1"/>
  <c r="D176" i="1"/>
  <c r="C176" i="1"/>
  <c r="G176" i="1" s="1"/>
  <c r="D175" i="1"/>
  <c r="C175" i="1"/>
  <c r="G175" i="1" s="1"/>
  <c r="D174" i="1"/>
  <c r="C174" i="1"/>
  <c r="D173" i="1"/>
  <c r="C173" i="1"/>
  <c r="G173" i="1" s="1"/>
  <c r="D172" i="1"/>
  <c r="C172" i="1"/>
  <c r="D171" i="1"/>
  <c r="C171" i="1"/>
  <c r="D170" i="1"/>
  <c r="C170" i="1"/>
  <c r="G170" i="1" s="1"/>
  <c r="D169" i="1"/>
  <c r="C169" i="1"/>
  <c r="H169" i="1" s="1"/>
  <c r="D168" i="1"/>
  <c r="C168" i="1"/>
  <c r="G168" i="1" s="1"/>
  <c r="D167" i="1"/>
  <c r="C167" i="1"/>
  <c r="G167" i="1" s="1"/>
  <c r="D166" i="1"/>
  <c r="C166" i="1"/>
  <c r="H166" i="1" s="1"/>
  <c r="D165" i="1"/>
  <c r="C165" i="1"/>
  <c r="H165" i="1" s="1"/>
  <c r="D164" i="1"/>
  <c r="C164" i="1"/>
  <c r="G164" i="1" s="1"/>
  <c r="D163" i="1"/>
  <c r="C163" i="1"/>
  <c r="H163" i="1" s="1"/>
  <c r="D162" i="1"/>
  <c r="C162" i="1"/>
  <c r="H162" i="1" s="1"/>
  <c r="D161" i="1"/>
  <c r="D159" i="1"/>
  <c r="C159" i="1"/>
  <c r="D158" i="1"/>
  <c r="C158" i="1"/>
  <c r="G158" i="1" s="1"/>
  <c r="D157" i="1"/>
  <c r="C157" i="1"/>
  <c r="G157" i="1" s="1"/>
  <c r="D156" i="1"/>
  <c r="C156" i="1"/>
  <c r="D155" i="1"/>
  <c r="C155" i="1"/>
  <c r="G155" i="1" s="1"/>
  <c r="D154" i="1"/>
  <c r="C154" i="1"/>
  <c r="D153" i="1"/>
  <c r="C153" i="1"/>
  <c r="H153" i="1" s="1"/>
  <c r="D152" i="1"/>
  <c r="C152" i="1"/>
  <c r="G152" i="1" s="1"/>
  <c r="D151" i="1"/>
  <c r="C151" i="1"/>
  <c r="H151" i="1" s="1"/>
  <c r="D150" i="1"/>
  <c r="C150" i="1"/>
  <c r="G150" i="1" s="1"/>
  <c r="D147" i="1"/>
  <c r="C147" i="1"/>
  <c r="H147" i="1" s="1"/>
  <c r="D146" i="1"/>
  <c r="C146" i="1"/>
  <c r="G146" i="1" s="1"/>
  <c r="D145" i="1"/>
  <c r="C145" i="1"/>
  <c r="H145" i="1" s="1"/>
  <c r="D144" i="1"/>
  <c r="C144" i="1"/>
  <c r="H144" i="1" s="1"/>
  <c r="D143" i="1"/>
  <c r="C143" i="1"/>
  <c r="D142" i="1"/>
  <c r="C142" i="1"/>
  <c r="H142" i="1" s="1"/>
  <c r="D141" i="1"/>
  <c r="C141" i="1"/>
  <c r="D140" i="1"/>
  <c r="C140" i="1"/>
  <c r="G140" i="1" s="1"/>
  <c r="D139" i="1"/>
  <c r="C139" i="1"/>
  <c r="G139" i="1" s="1"/>
  <c r="D138" i="1"/>
  <c r="C138" i="1"/>
  <c r="D137" i="1"/>
  <c r="C137" i="1"/>
  <c r="G137" i="1" s="1"/>
  <c r="D136" i="1"/>
  <c r="C136" i="1"/>
  <c r="D135" i="1"/>
  <c r="C135" i="1"/>
  <c r="H135" i="1" s="1"/>
  <c r="D134" i="1"/>
  <c r="C134" i="1"/>
  <c r="D133" i="1"/>
  <c r="C133" i="1"/>
  <c r="H133" i="1" s="1"/>
  <c r="D132" i="1"/>
  <c r="C132" i="1"/>
  <c r="H132" i="1" s="1"/>
  <c r="D131" i="1"/>
  <c r="C131" i="1"/>
  <c r="H131" i="1" s="1"/>
  <c r="D130" i="1"/>
  <c r="D129" i="1"/>
  <c r="C129" i="1"/>
  <c r="H129" i="1" s="1"/>
  <c r="D128" i="1"/>
  <c r="C128" i="1"/>
  <c r="H128" i="1" s="1"/>
  <c r="D127" i="1"/>
  <c r="C127" i="1"/>
  <c r="G127" i="1" s="1"/>
  <c r="D126" i="1"/>
  <c r="C126" i="1"/>
  <c r="H126" i="1" s="1"/>
  <c r="D125" i="1"/>
  <c r="C125" i="1"/>
  <c r="H125" i="1" s="1"/>
  <c r="D124" i="1"/>
  <c r="C124" i="1"/>
  <c r="G124" i="1" s="1"/>
  <c r="D123" i="1"/>
  <c r="C123" i="1"/>
  <c r="H123" i="1" s="1"/>
  <c r="D122" i="1"/>
  <c r="C122" i="1"/>
  <c r="H122" i="1" s="1"/>
  <c r="D120" i="1"/>
  <c r="C120" i="1"/>
  <c r="H120" i="1" s="1"/>
  <c r="D119" i="1"/>
  <c r="C119" i="1"/>
  <c r="H119" i="1" s="1"/>
  <c r="D118" i="1"/>
  <c r="C118" i="1"/>
  <c r="H118" i="1" s="1"/>
  <c r="D117" i="1"/>
  <c r="C117" i="1"/>
  <c r="H117" i="1" s="1"/>
  <c r="D116" i="1"/>
  <c r="C116" i="1"/>
  <c r="H116" i="1" s="1"/>
  <c r="D115" i="1"/>
  <c r="C115" i="1"/>
  <c r="G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G106" i="1" s="1"/>
  <c r="D105" i="1"/>
  <c r="C105" i="1"/>
  <c r="H105" i="1" s="1"/>
  <c r="D104" i="1"/>
  <c r="C104" i="1"/>
  <c r="H104" i="1" s="1"/>
  <c r="D103" i="1"/>
  <c r="C103" i="1"/>
  <c r="H103" i="1" s="1"/>
  <c r="D101" i="1"/>
  <c r="C101" i="1"/>
  <c r="H101" i="1" s="1"/>
  <c r="D100" i="1"/>
  <c r="C100" i="1"/>
  <c r="H100" i="1" s="1"/>
  <c r="D99" i="1"/>
  <c r="C99" i="1"/>
  <c r="H99" i="1" s="1"/>
  <c r="D98" i="1"/>
  <c r="C98" i="1"/>
  <c r="H98" i="1" s="1"/>
  <c r="D97" i="1"/>
  <c r="C97" i="1"/>
  <c r="G97" i="1" s="1"/>
  <c r="D96" i="1"/>
  <c r="C96" i="1"/>
  <c r="H96" i="1" s="1"/>
  <c r="D95" i="1"/>
  <c r="C95" i="1"/>
  <c r="H95" i="1" s="1"/>
  <c r="D94" i="1"/>
  <c r="C94" i="1"/>
  <c r="H94" i="1" s="1"/>
  <c r="D93" i="1"/>
  <c r="C93" i="1"/>
  <c r="H93" i="1" s="1"/>
  <c r="D92" i="1"/>
  <c r="C92" i="1"/>
  <c r="H92" i="1" s="1"/>
  <c r="D91" i="1"/>
  <c r="C91" i="1"/>
  <c r="G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G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G64" i="1" s="1"/>
  <c r="D63" i="1"/>
  <c r="C63" i="1"/>
  <c r="H63" i="1" s="1"/>
  <c r="D62" i="1"/>
  <c r="C62" i="1"/>
  <c r="H62" i="1" s="1"/>
  <c r="D61" i="1"/>
  <c r="C61" i="1"/>
  <c r="G61" i="1" s="1"/>
  <c r="D60" i="1"/>
  <c r="C60" i="1"/>
  <c r="H60" i="1" s="1"/>
  <c r="D59" i="1"/>
  <c r="C59" i="1"/>
  <c r="H59" i="1" s="1"/>
  <c r="D58" i="1"/>
  <c r="C58" i="1"/>
  <c r="G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D48" i="1"/>
  <c r="C48" i="1"/>
  <c r="H48" i="1" s="1"/>
  <c r="D47" i="1"/>
  <c r="C47" i="1"/>
  <c r="H47" i="1" s="1"/>
  <c r="D46" i="1"/>
  <c r="C46" i="1"/>
  <c r="H46" i="1" s="1"/>
  <c r="D44" i="1"/>
  <c r="C44" i="1"/>
  <c r="H44" i="1" s="1"/>
  <c r="D43" i="1"/>
  <c r="C43" i="1"/>
  <c r="G43" i="1" s="1"/>
  <c r="D42" i="1"/>
  <c r="C42" i="1"/>
  <c r="H42" i="1" s="1"/>
  <c r="D41" i="1"/>
  <c r="C41" i="1"/>
  <c r="H41" i="1" s="1"/>
  <c r="D40" i="1"/>
  <c r="D39" i="1"/>
  <c r="D38" i="1"/>
  <c r="C38" i="1"/>
  <c r="H38" i="1" s="1"/>
  <c r="D37" i="1"/>
  <c r="C37" i="1"/>
  <c r="H37" i="1" s="1"/>
  <c r="D36" i="1"/>
  <c r="C36" i="1"/>
  <c r="H36" i="1" s="1"/>
  <c r="D35" i="1"/>
  <c r="C35" i="1"/>
  <c r="H35" i="1" s="1"/>
  <c r="D34" i="1"/>
  <c r="C34" i="1"/>
  <c r="G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G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D12" i="1"/>
  <c r="C12" i="1"/>
  <c r="H12" i="1" s="1"/>
  <c r="D11" i="1"/>
  <c r="C11" i="1"/>
  <c r="H11" i="1" s="1"/>
  <c r="D10" i="1"/>
  <c r="C10" i="1"/>
  <c r="G10" i="1" s="1"/>
  <c r="D9" i="1"/>
  <c r="C9" i="1"/>
  <c r="D8" i="1"/>
  <c r="C8" i="1"/>
  <c r="H8" i="1" s="1"/>
  <c r="D7" i="1"/>
  <c r="C7" i="1"/>
  <c r="H7" i="1" s="1"/>
  <c r="D6" i="1"/>
  <c r="C6" i="1"/>
  <c r="H6" i="1" s="1"/>
  <c r="D5" i="1"/>
  <c r="C5" i="1"/>
  <c r="H5" i="1" s="1"/>
  <c r="D4" i="1"/>
  <c r="C4" i="1"/>
  <c r="F221" i="4" l="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I1548" i="1" s="1"/>
  <c r="J1548" i="1"/>
  <c r="H1550" i="1"/>
  <c r="G1550" i="1"/>
  <c r="I1550" i="1" s="1"/>
  <c r="J1550" i="1"/>
  <c r="H1552" i="1"/>
  <c r="G1552" i="1"/>
  <c r="I1552" i="1" s="1"/>
  <c r="J1552" i="1"/>
  <c r="H1554" i="1"/>
  <c r="G1554" i="1"/>
  <c r="I1554" i="1" s="1"/>
  <c r="J1554" i="1"/>
  <c r="G1556" i="1"/>
  <c r="H1556" i="1"/>
  <c r="G1557" i="1"/>
  <c r="G1558" i="1"/>
  <c r="H1559" i="1"/>
  <c r="J1559" i="1"/>
  <c r="G1559" i="1"/>
  <c r="H1560" i="1"/>
  <c r="J1560" i="1"/>
  <c r="H1563" i="1"/>
  <c r="G1563" i="1"/>
  <c r="H1564" i="1"/>
  <c r="G1564" i="1"/>
  <c r="I1564" i="1" s="1"/>
  <c r="J1564" i="1"/>
  <c r="J1565" i="1"/>
  <c r="H1567" i="1"/>
  <c r="G1567" i="1"/>
  <c r="I1567" i="1" s="1"/>
  <c r="J1567" i="1"/>
  <c r="J1569" i="1"/>
  <c r="H1570" i="1"/>
  <c r="G1570" i="1"/>
  <c r="I1570" i="1" s="1"/>
  <c r="J1570" i="1"/>
  <c r="H1571" i="1"/>
  <c r="G1571"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33" i="4"/>
  <c r="E70" i="5"/>
  <c r="D1075" i="1" s="1"/>
  <c r="E89" i="6"/>
  <c r="E22" i="7"/>
  <c r="H310" i="9"/>
  <c r="G177" i="9"/>
  <c r="E177" i="9" s="1"/>
  <c r="B177" i="9" s="1"/>
  <c r="B25" i="9"/>
  <c r="B26" i="9"/>
  <c r="B28" i="9"/>
  <c r="B29" i="9"/>
  <c r="B30" i="9"/>
  <c r="B32" i="9"/>
  <c r="B33" i="9"/>
  <c r="B35" i="9"/>
  <c r="B38" i="9"/>
  <c r="B40" i="9"/>
  <c r="B41" i="9"/>
  <c r="B42" i="9"/>
  <c r="B44" i="9"/>
  <c r="B45" i="9"/>
  <c r="B48" i="9"/>
  <c r="E49" i="9"/>
  <c r="B50" i="9"/>
  <c r="B52" i="9"/>
  <c r="B53" i="9"/>
  <c r="B54" i="9"/>
  <c r="B56" i="9"/>
  <c r="B57" i="9"/>
  <c r="B59" i="9"/>
  <c r="B60" i="9"/>
  <c r="B62" i="9"/>
  <c r="B64" i="9"/>
  <c r="B65" i="9"/>
  <c r="B66" i="9"/>
  <c r="B67" i="9"/>
  <c r="B68" i="9"/>
  <c r="B70" i="9"/>
  <c r="B72" i="9"/>
  <c r="E73" i="9"/>
  <c r="B74" i="9"/>
  <c r="E75" i="9"/>
  <c r="B75" i="9" s="1"/>
  <c r="B77" i="9"/>
  <c r="B78" i="9"/>
  <c r="B80" i="9"/>
  <c r="B81" i="9"/>
  <c r="B84" i="9"/>
  <c r="B89" i="9"/>
  <c r="B90" i="9"/>
  <c r="B91" i="9"/>
  <c r="B92" i="9"/>
  <c r="B93" i="9"/>
  <c r="B94" i="9"/>
  <c r="B96" i="9"/>
  <c r="B98" i="9"/>
  <c r="B100" i="9"/>
  <c r="B101" i="9"/>
  <c r="B102" i="9"/>
  <c r="B103" i="9"/>
  <c r="B104" i="9"/>
  <c r="B105" i="9"/>
  <c r="B106" i="9"/>
  <c r="B108" i="9"/>
  <c r="E111" i="9"/>
  <c r="B111" i="9" s="1"/>
  <c r="B112" i="9"/>
  <c r="B113" i="9"/>
  <c r="B114" i="9"/>
  <c r="B115" i="9"/>
  <c r="B116" i="9"/>
  <c r="B117" i="9"/>
  <c r="B118" i="9"/>
  <c r="B120" i="9"/>
  <c r="B125" i="9"/>
  <c r="B127" i="9"/>
  <c r="B128" i="9"/>
  <c r="B129" i="9"/>
  <c r="B130" i="9"/>
  <c r="B132" i="9"/>
  <c r="B136" i="9"/>
  <c r="B137" i="9"/>
  <c r="B138" i="9"/>
  <c r="B139" i="9"/>
  <c r="B140" i="9"/>
  <c r="B141" i="9"/>
  <c r="B142" i="9"/>
  <c r="B144" i="9"/>
  <c r="B146" i="9"/>
  <c r="B148" i="9"/>
  <c r="B149" i="9"/>
  <c r="B150" i="9"/>
  <c r="B151" i="9"/>
  <c r="B152" i="9"/>
  <c r="B153" i="9"/>
  <c r="E155" i="9"/>
  <c r="B155" i="9" s="1"/>
  <c r="E157" i="9"/>
  <c r="B157" i="9" s="1"/>
  <c r="B160" i="9"/>
  <c r="B161" i="9"/>
  <c r="B162" i="9"/>
  <c r="B163" i="9"/>
  <c r="B164" i="9"/>
  <c r="B165" i="9"/>
  <c r="B168" i="9"/>
  <c r="E169" i="9"/>
  <c r="B169" i="9" s="1"/>
  <c r="E170" i="9"/>
  <c r="B170" i="9" s="1"/>
  <c r="B172" i="9"/>
  <c r="B173" i="9"/>
  <c r="B230" i="9"/>
  <c r="B232" i="9"/>
  <c r="B239" i="9"/>
  <c r="B240" i="9"/>
  <c r="B242" i="9"/>
  <c r="F244" i="9"/>
  <c r="B244" i="9" s="1"/>
  <c r="B251" i="9"/>
  <c r="F252" i="9"/>
  <c r="B252" i="9" s="1"/>
  <c r="B254" i="9"/>
  <c r="B256" i="9"/>
  <c r="F258" i="9"/>
  <c r="B262" i="9"/>
  <c r="B263" i="9"/>
  <c r="B266" i="9"/>
  <c r="B268" i="9"/>
  <c r="F270" i="9"/>
  <c r="B274" i="9"/>
  <c r="B275" i="9"/>
  <c r="B278" i="9"/>
  <c r="B286" i="9"/>
  <c r="B287" i="9"/>
  <c r="B290" i="9"/>
  <c r="B294" i="9"/>
  <c r="B304" i="9"/>
  <c r="B307" i="9"/>
  <c r="B311" i="9"/>
  <c r="B312" i="9"/>
  <c r="E313" i="9"/>
  <c r="B317" i="9"/>
  <c r="B318" i="9"/>
  <c r="B319" i="9"/>
  <c r="B320" i="9"/>
  <c r="B321" i="9"/>
  <c r="B322" i="9"/>
  <c r="B323" i="9"/>
  <c r="B324" i="9"/>
  <c r="B326" i="9"/>
  <c r="B328" i="9"/>
  <c r="B329" i="9"/>
  <c r="B330" i="9"/>
  <c r="B332" i="9"/>
  <c r="B333" i="9"/>
  <c r="B335" i="9"/>
  <c r="B340" i="9"/>
  <c r="D5" i="7"/>
  <c r="C1539" i="1"/>
  <c r="C1585" i="1"/>
  <c r="H1585" i="1" s="1"/>
  <c r="H1592" i="1"/>
  <c r="G1585"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H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36" i="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13" i="1"/>
  <c r="H25" i="1"/>
  <c r="H40"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491" i="4"/>
  <c r="F502" i="4"/>
  <c r="D584" i="4"/>
  <c r="F589" i="4"/>
  <c r="H314" i="9"/>
  <c r="E88" i="5"/>
  <c r="H1683" i="1"/>
  <c r="G1683" i="1"/>
  <c r="E308" i="4"/>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E7" i="5"/>
  <c r="H336" i="9"/>
  <c r="E177" i="5"/>
  <c r="G1455" i="1"/>
  <c r="H1462" i="1"/>
  <c r="G1468" i="1"/>
  <c r="G1478" i="1"/>
  <c r="G1488" i="1"/>
  <c r="H1495" i="1"/>
  <c r="G1501" i="1"/>
  <c r="G1511" i="1"/>
  <c r="G1524" i="1"/>
  <c r="H1531" i="1"/>
  <c r="J1546" i="1"/>
  <c r="G1562" i="1"/>
  <c r="I1562" i="1" s="1"/>
  <c r="H1569" i="1"/>
  <c r="E361" i="4"/>
  <c r="F12" i="5"/>
  <c r="J1562" i="1"/>
  <c r="G1565" i="1"/>
  <c r="G1580" i="1"/>
  <c r="I1580" i="1" s="1"/>
  <c r="G1587" i="1"/>
  <c r="G1613" i="1"/>
  <c r="F7" i="4"/>
  <c r="B71" i="9"/>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152" i="4"/>
  <c r="E373" i="4"/>
  <c r="D368" i="1" s="1"/>
  <c r="E597" i="4"/>
  <c r="D591" i="1" s="1"/>
  <c r="D119" i="5"/>
  <c r="F120" i="5"/>
  <c r="H1450" i="1"/>
  <c r="H1519" i="1"/>
  <c r="J1542" i="1"/>
  <c r="H1558" i="1"/>
  <c r="I1558" i="1" s="1"/>
  <c r="F112" i="4"/>
  <c r="D106" i="4"/>
  <c r="F260" i="5"/>
  <c r="D255" i="5"/>
  <c r="B303" i="9"/>
  <c r="D43" i="4"/>
  <c r="D597" i="4"/>
  <c r="D647" i="4"/>
  <c r="D35" i="6"/>
  <c r="B145" i="9"/>
  <c r="G203" i="9"/>
  <c r="E203" i="9" s="1"/>
  <c r="B203" i="9" s="1"/>
  <c r="F178" i="4"/>
  <c r="F222" i="4"/>
  <c r="F355" i="4"/>
  <c r="F427" i="4"/>
  <c r="F432" i="4"/>
  <c r="F480" i="4"/>
  <c r="D536" i="4"/>
  <c r="F13" i="5"/>
  <c r="E255" i="5"/>
  <c r="F6" i="6"/>
  <c r="D5" i="6"/>
  <c r="E6" i="7"/>
  <c r="B37" i="9"/>
  <c r="B121"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D1485" i="1" l="1"/>
  <c r="F89" i="6"/>
  <c r="D642" i="1"/>
  <c r="G642" i="1" s="1"/>
  <c r="F648" i="4"/>
  <c r="F228" i="9"/>
  <c r="B228" i="9" s="1"/>
  <c r="B207" i="9"/>
  <c r="I1565" i="1"/>
  <c r="D1093" i="1"/>
  <c r="E69" i="5"/>
  <c r="D308" i="4"/>
  <c r="I34" i="3"/>
  <c r="D1555" i="1"/>
  <c r="D485" i="1"/>
  <c r="E430" i="4"/>
  <c r="D424" i="1" s="1"/>
  <c r="H33" i="3"/>
  <c r="C1538" i="1"/>
  <c r="C1621" i="1"/>
  <c r="I39" i="3"/>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H226" i="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G1017" i="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D1259" i="1"/>
  <c r="I1569" i="1"/>
  <c r="D360" i="4"/>
  <c r="D303" i="1"/>
  <c r="I23" i="3"/>
  <c r="D1074"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308" i="4"/>
  <c r="C303" i="1"/>
  <c r="F119" i="5"/>
  <c r="C1124" i="1"/>
  <c r="H19" i="9"/>
  <c r="E19" i="9" s="1"/>
  <c r="B19" i="9" s="1"/>
  <c r="I24" i="3"/>
  <c r="E176" i="5"/>
  <c r="D1180" i="1" s="1"/>
  <c r="D1181" i="1"/>
  <c r="E314" i="9"/>
  <c r="B314" i="9" s="1"/>
  <c r="I1561" i="1"/>
  <c r="D152" i="4"/>
  <c r="I18" i="3"/>
  <c r="E299" i="4"/>
  <c r="D148" i="1"/>
  <c r="E315" i="9"/>
  <c r="B315" i="9" s="1"/>
  <c r="F43" i="4"/>
  <c r="C39" i="1"/>
  <c r="H642" i="1"/>
  <c r="E180" i="9"/>
  <c r="B180" i="9" s="1"/>
  <c r="F70" i="5"/>
  <c r="D69" i="5"/>
  <c r="C1075" i="1"/>
  <c r="F361" i="4"/>
  <c r="D6" i="4"/>
  <c r="I22" i="3"/>
  <c r="E6" i="5"/>
  <c r="D1012" i="1"/>
  <c r="I1568" i="1"/>
  <c r="H1555" i="1" l="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E334" i="9" s="1"/>
  <c r="H638" i="1"/>
  <c r="G638" i="1"/>
  <c r="H640" i="1" l="1"/>
  <c r="G640" i="1"/>
  <c r="H20" i="3"/>
  <c r="F650" i="4"/>
  <c r="C644" i="1"/>
  <c r="H639" i="1"/>
  <c r="G639" i="1"/>
  <c r="F649" i="4"/>
  <c r="H19" i="3"/>
  <c r="C643" i="1"/>
  <c r="H7" i="3" s="1"/>
  <c r="B334" i="9"/>
  <c r="E298" i="9"/>
  <c r="I8" i="3" s="1"/>
  <c r="J3" i="9" l="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<sst xmlns="http://schemas.openxmlformats.org/spreadsheetml/2006/main" count="4718" uniqueCount="3656">
  <si>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</si>
  <si>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</si>
  <si>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</si>
  <si>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</si>
  <si>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</si>
  <si>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</si>
  <si>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</si>
  <si>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</si>
  <si>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</si>
  <si>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</si>
  <si>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</si>
  <si>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</si>
  <si>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</si>
  <si>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</si>
  <si>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</si>
  <si>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</si>
  <si>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</si>
  <si>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</si>
  <si>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</si>
  <si>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</si>
  <si>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</si>
  <si>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</si>
  <si>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</si>
  <si>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</si>
  <si>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</si>
  <si>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</si>
  <si>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</si>
  <si>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</si>
  <si>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</si>
  <si>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</si>
  <si>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</si>
  <si>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</si>
  <si>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</si>
  <si>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</si>
  <si>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</si>
  <si>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</si>
  <si>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</si>
  <si>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</si>
  <si>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</si>
  <si>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</si>
  <si>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</si>
  <si>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</si>
  <si>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</si>
  <si>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</si>
  <si>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</si>
  <si>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</si>
  <si>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</si>
  <si>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</si>
  <si>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</si>
  <si>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</si>
  <si>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</si>
  <si>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</si>
  <si>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</si>
  <si>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</si>
  <si>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</si>
  <si>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</si>
  <si>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</si>
  <si>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</si>
  <si>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</si>
  <si>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</si>
  <si>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</si>
  <si>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</si>
  <si>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</si>
  <si>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</si>
  <si>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</si>
  <si>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</si>
  <si>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</si>
  <si>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</si>
  <si>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</si>
  <si>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</si>
  <si>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</si>
  <si>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</si>
  <si>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</si>
  <si>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</si>
  <si>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</si>
  <si>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</si>
  <si>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</si>
  <si>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</si>
  <si>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</si>
  <si>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</si>
  <si>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</si>
  <si>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</si>
  <si>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</si>
  <si>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</si>
  <si>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</si>
  <si>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</si>
  <si>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</si>
  <si>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</si>
  <si>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</si>
  <si>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</si>
  <si>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</si>
  <si>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</si>
  <si>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</si>
  <si>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</si>
  <si>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</si>
  <si>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</si>
  <si>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</si>
  <si>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</si>
  <si>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</si>
  <si>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</si>
  <si>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</si>
  <si>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</si>
  <si>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</si>
  <si>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</si>
  <si>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</si>
  <si>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</si>
  <si>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</si>
  <si>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</si>
  <si>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</si>
  <si>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</si>
  <si>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</si>
  <si>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</si>
  <si>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</si>
  <si>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</si>
  <si>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</si>
  <si>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</si>
  <si>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</si>
  <si>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</si>
  <si>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</si>
  <si>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</si>
  <si>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</si>
  <si>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</si>
  <si>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</si>
  <si>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</si>
  <si>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</si>
  <si>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</si>
  <si>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</si>
  <si>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</si>
  <si>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</si>
  <si>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</si>
  <si>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</si>
  <si>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</si>
  <si>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</si>
  <si>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</si>
  <si>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</si>
  <si>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</si>
  <si>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</si>
  <si>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</si>
  <si>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</si>
  <si>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</si>
  <si>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</si>
  <si>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</si>
  <si>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</si>
  <si>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</si>
  <si>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</si>
  <si>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</si>
  <si>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</si>
  <si>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</si>
  <si>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</si>
  <si>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</si>
  <si>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</si>
  <si>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</si>
  <si>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</si>
  <si>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</si>
  <si>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</si>
  <si>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</si>
  <si>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</si>
  <si>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</si>
  <si>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</si>
  <si>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</si>
  <si>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</si>
  <si>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</si>
  <si>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</si>
  <si>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</si>
  <si>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</si>
  <si>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</si>
  <si>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</si>
  <si>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</si>
  <si>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</si>
  <si>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</si>
  <si>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</si>
  <si>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</si>
  <si>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</si>
  <si>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</si>
  <si>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</si>
  <si>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</si>
  <si>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</si>
  <si>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</si>
  <si>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</si>
  <si>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</si>
  <si>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</si>
  <si>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</si>
  <si>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</si>
  <si>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</si>
  <si>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</si>
  <si>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</si>
  <si>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</si>
  <si>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</si>
  <si>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</si>
  <si>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</si>
  <si>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</si>
  <si>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</si>
  <si>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</si>
  <si>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</si>
  <si>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</si>
  <si>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</si>
  <si>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</si>
  <si>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</si>
  <si>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</si>
  <si>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</si>
  <si>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</si>
  <si>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</si>
  <si>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</si>
  <si>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</si>
  <si>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</si>
  <si>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</si>
  <si>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</si>
  <si>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</si>
  <si>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</si>
  <si>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</si>
  <si>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</si>
  <si>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</si>
  <si>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</si>
  <si>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</si>
  <si>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</si>
  <si>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</si>
  <si>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</si>
  <si>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</si>
  <si>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</si>
  <si>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</si>
  <si>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</si>
  <si>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</si>
  <si>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</si>
  <si>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</si>
  <si>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</si>
  <si>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</si>
  <si>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</si>
  <si>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</si>
  <si>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</si>
  <si>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</si>
  <si>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</si>
  <si>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</si>
  <si>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</si>
  <si>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</si>
  <si>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</si>
  <si>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</si>
  <si>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</si>
  <si>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</si>
  <si>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</si>
  <si>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</si>
  <si>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</si>
  <si>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</si>
  <si>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</si>
  <si>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</si>
  <si>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</si>
  <si>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</si>
  <si>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</si>
  <si>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</si>
  <si>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</si>
  <si>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</si>
  <si>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</si>
  <si>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</si>
  <si>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</si>
  <si>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</si>
  <si>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</si>
  <si>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</si>
  <si>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</si>
  <si>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</si>
  <si>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</si>
  <si>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</si>
  <si>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</si>
  <si>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</si>
  <si>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</si>
  <si>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</si>
  <si>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</si>
  <si>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</si>
  <si>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</si>
  <si>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</si>
  <si>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</si>
  <si>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</si>
  <si>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</si>
  <si>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</si>
  <si>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</si>
  <si>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</si>
  <si>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</si>
  <si>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</si>
  <si>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</si>
  <si>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</si>
  <si>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</si>
  <si>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</si>
  <si>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</si>
  <si>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</si>
  <si>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</si>
  <si>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</si>
  <si>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</si>
  <si>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</si>
  <si>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</si>
  <si>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</si>
  <si>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</si>
  <si>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</si>
  <si>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</si>
  <si>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</si>
  <si>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</si>
  <si>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</si>
  <si>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</si>
  <si>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</si>
  <si>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</si>
  <si>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</si>
  <si>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</si>
  <si>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</si>
  <si>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</si>
  <si>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</si>
  <si>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</si>
  <si>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</si>
  <si>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</si>
  <si>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</si>
  <si>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</si>
  <si>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</si>
  <si>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</si>
  <si>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</si>
  <si>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</si>
  <si>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</si>
  <si>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</si>
  <si>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</si>
  <si>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</si>
  <si>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</si>
  <si>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</si>
  <si>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</si>
  <si>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</si>
  <si>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</si>
  <si>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</si>
  <si>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</si>
  <si>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</si>
  <si>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</si>
  <si>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</si>
  <si>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</si>
  <si>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</si>
  <si>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</si>
  <si>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</si>
  <si>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</si>
  <si>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</si>
  <si>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</si>
  <si>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</si>
  <si>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</si>
  <si>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</si>
  <si>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</si>
  <si>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</si>
  <si>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</si>
  <si>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</si>
  <si>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</si>
  <si>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</si>
  <si>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</si>
  <si>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</si>
  <si>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</si>
  <si>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</si>
  <si>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</si>
  <si>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</si>
  <si>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</si>
  <si>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</si>
  <si>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</si>
  <si>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</si>
  <si>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</si>
  <si>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</si>
  <si>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</si>
  <si>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</si>
  <si>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</si>
  <si>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</si>
  <si>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</si>
  <si>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</si>
  <si>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</si>
  <si>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</si>
  <si>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</si>
  <si>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</si>
  <si>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</si>
  <si>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</si>
  <si>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</si>
  <si>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</si>
  <si>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</si>
  <si>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</si>
  <si>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</si>
  <si>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</si>
  <si>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</si>
  <si>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</si>
  <si>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</si>
  <si>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</si>
  <si>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</si>
  <si>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</si>
  <si>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</si>
  <si>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</si>
  <si>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</si>
  <si>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</si>
  <si>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</si>
  <si>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</si>
  <si>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</si>
  <si>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</si>
  <si>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</si>
  <si>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</si>
  <si>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</si>
  <si>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</si>
  <si>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</si>
  <si>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</si>
  <si>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</si>
  <si>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</si>
  <si>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</si>
  <si>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</si>
  <si>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</si>
  <si>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</si>
  <si>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</si>
  <si>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</si>
  <si>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</si>
  <si>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</si>
  <si>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</si>
  <si>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</si>
  <si>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</si>
  <si>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</si>
  <si>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</si>
  <si>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</si>
  <si>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</si>
  <si>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</si>
  <si>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</si>
  <si>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</si>
  <si>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</si>
  <si>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</si>
  <si>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</si>
  <si>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</si>
  <si>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</si>
  <si>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</si>
  <si>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</si>
  <si>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</si>
  <si>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</si>
  <si>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</si>
  <si>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</si>
  <si>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</si>
  <si>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</si>
  <si>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</si>
  <si>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</si>
  <si>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</si>
  <si>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</si>
  <si>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</si>
  <si>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</si>
  <si>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</si>
  <si>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</si>
  <si>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</si>
  <si>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</si>
  <si>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</si>
  <si>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</si>
  <si>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</si>
  <si>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</si>
  <si>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</si>
  <si>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</si>
  <si>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</si>
  <si>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</si>
  <si>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</si>
  <si>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</si>
  <si>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</si>
  <si>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</si>
  <si>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</si>
  <si>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</si>
  <si>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</si>
  <si>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</si>
  <si>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</si>
  <si>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</si>
  <si>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</si>
  <si>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</si>
  <si>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</si>
  <si>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</si>
  <si>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</si>
  <si>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</si>
  <si>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</si>
  <si>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</si>
  <si>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</si>
  <si>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</si>
  <si>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</si>
  <si>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</si>
  <si>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</si>
  <si>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</si>
  <si>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</si>
  <si>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</si>
  <si>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</si>
  <si>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</si>
  <si>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</si>
  <si>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</si>
  <si>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</si>
  <si>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</si>
  <si>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</si>
  <si>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</si>
  <si>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</si>
  <si>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</si>
  <si>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</si>
  <si>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</si>
  <si>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</si>
  <si>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</si>
  <si>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</si>
  <si>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</si>
  <si>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</si>
  <si>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</si>
  <si>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</si>
  <si>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</si>
  <si>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</si>
  <si>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</si>
  <si>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</si>
  <si>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</si>
  <si>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</si>
  <si>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</si>
  <si>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</si>
  <si>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</si>
  <si>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</si>
  <si>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</si>
  <si>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</si>
  <si>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</si>
  <si>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</si>
  <si>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</si>
  <si>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</si>
  <si>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</si>
  <si>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</si>
  <si>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</si>
  <si>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</si>
  <si>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</si>
  <si>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</si>
  <si>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</si>
  <si>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</si>
  <si>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</si>
  <si>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</si>
  <si>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</si>
  <si>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</si>
  <si>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</si>
  <si>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</si>
  <si>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</si>
  <si>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</si>
  <si>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</si>
  <si>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</si>
  <si>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</si>
  <si>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</si>
  <si>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</si>
  <si>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</si>
  <si>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</si>
  <si>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</si>
  <si>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</si>
  <si>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</si>
  <si>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</si>
  <si>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</si>
  <si>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</si>
  <si>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</si>
  <si>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</si>
  <si>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</si>
  <si>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</si>
  <si>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</si>
  <si>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</si>
  <si>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</si>
  <si>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</si>
  <si>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</si>
  <si>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</si>
  <si>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</si>
  <si>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</si>
  <si>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</si>
  <si>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</si>
  <si>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</si>
  <si>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</si>
  <si>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</si>
  <si>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</si>
  <si>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</si>
  <si>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</si>
  <si>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</si>
  <si>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</si>
  <si>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</si>
  <si>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</si>
  <si>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</si>
  <si>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</si>
  <si>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</si>
  <si>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</si>
  <si>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</si>
  <si>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</si>
  <si>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</si>
  <si>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</si>
  <si>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</si>
  <si>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</si>
  <si>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</si>
  <si>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</si>
  <si>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</si>
  <si>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</si>
  <si>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</si>
  <si>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</si>
  <si>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</si>
  <si>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</si>
  <si>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</si>
  <si>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</si>
  <si>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</si>
  <si>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</si>
  <si>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</si>
  <si>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</si>
  <si>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</si>
  <si>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</si>
  <si>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</si>
  <si>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</si>
  <si>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</si>
  <si>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</si>
  <si>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</si>
  <si>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</si>
  <si>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</si>
  <si>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</si>
  <si>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</si>
  <si>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</si>
  <si>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</si>
  <si>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</si>
  <si>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</si>
  <si>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</si>
  <si>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</si>
  <si>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</si>
  <si>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</si>
  <si>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</si>
  <si>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</si>
  <si>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</si>
  <si>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</si>
  <si>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</si>
  <si>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</si>
  <si>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</si>
  <si>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</si>
  <si>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</si>
  <si>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</si>
  <si>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</si>
  <si>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</si>
  <si>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</si>
  <si>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</si>
  <si>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</si>
  <si>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</si>
  <si>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</si>
  <si>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</si>
  <si>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</si>
  <si>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</si>
  <si>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</si>
  <si>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</si>
  <si>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</si>
  <si>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</si>
  <si>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</si>
  <si>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</si>
  <si>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</si>
  <si>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</si>
  <si>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</si>
  <si>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</si>
  <si>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</si>
  <si>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</si>
  <si>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</si>
  <si>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</si>
  <si>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</si>
  <si>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</si>
  <si>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</si>
  <si>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</si>
  <si>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</si>
  <si>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</si>
  <si>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</si>
  <si>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</si>
  <si>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</si>
  <si>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</si>
  <si>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</si>
  <si>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</si>
  <si>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</si>
  <si>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</si>
  <si>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</si>
  <si>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</si>
  <si>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</si>
  <si>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</si>
  <si>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</si>
  <si>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</si>
  <si>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</si>
  <si>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</si>
  <si>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</si>
  <si>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</si>
  <si>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</si>
  <si>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</si>
  <si>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</si>
  <si>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</si>
  <si>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</si>
  <si>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</si>
  <si>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</si>
  <si>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</si>
  <si>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</si>
  <si>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</si>
  <si>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</si>
  <si>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</si>
  <si>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</si>
  <si>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</si>
  <si>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</si>
  <si>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</si>
  <si>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</si>
  <si>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</si>
  <si>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</si>
  <si>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</si>
  <si>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</si>
  <si>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</si>
  <si>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</si>
  <si>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</si>
  <si>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</si>
  <si>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</si>
  <si>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</si>
  <si>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</si>
  <si>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</si>
  <si>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</si>
  <si>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</si>
  <si>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</si>
  <si>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</si>
  <si>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</si>
  <si>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</si>
  <si>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</si>
  <si>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</si>
  <si>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</si>
  <si>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</si>
  <si>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</si>
  <si>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</si>
  <si>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</si>
  <si>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</si>
  <si>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</si>
  <si>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</si>
  <si>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</si>
  <si>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</si>
  <si>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</si>
  <si>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</si>
  <si>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</si>
  <si>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</si>
  <si>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</si>
  <si>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</si>
  <si>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</si>
  <si>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</si>
  <si>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</si>
  <si>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</si>
  <si>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</si>
  <si>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</si>
  <si>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</si>
  <si>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</si>
  <si>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</si>
  <si>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</si>
  <si>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</si>
  <si>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</si>
  <si>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</si>
  <si>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</si>
  <si>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</si>
  <si>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</si>
  <si>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</si>
  <si>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</si>
  <si>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</si>
  <si>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</si>
  <si>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</si>
  <si>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</si>
  <si>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</si>
  <si>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</si>
  <si>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</si>
  <si>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</si>
  <si>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</si>
  <si>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</si>
  <si>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</si>
  <si>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</si>
  <si>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</si>
  <si>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</si>
  <si>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</si>
  <si>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</si>
  <si>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</si>
  <si>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</si>
  <si>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</si>
  <si>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</si>
  <si>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</si>
  <si>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</si>
  <si>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</si>
  <si>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</si>
  <si>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</si>
  <si>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</si>
  <si>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</si>
  <si>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</si>
  <si>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</si>
  <si>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</si>
  <si>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</si>
  <si>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</si>
  <si>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</si>
  <si>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</si>
  <si>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</si>
  <si>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</si>
  <si>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</si>
  <si>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</si>
  <si>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</si>
  <si>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</si>
  <si>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</si>
  <si>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</si>
  <si>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</si>
  <si>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</si>
  <si>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</si>
  <si>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</si>
  <si>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</si>
  <si>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</si>
  <si>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</si>
  <si>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</si>
  <si>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</si>
  <si>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</si>
  <si>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</si>
  <si>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</si>
  <si>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</si>
  <si>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</si>
  <si>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</si>
  <si>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</si>
  <si>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</si>
  <si>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</si>
  <si>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</si>
  <si>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</si>
  <si>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</si>
  <si>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</si>
  <si>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</si>
  <si>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</si>
  <si>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</si>
  <si>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</si>
  <si>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</si>
  <si>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</si>
  <si>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</si>
  <si>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</si>
  <si>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</si>
  <si>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</si>
  <si>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</si>
  <si>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</si>
  <si>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</si>
  <si>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</si>
  <si>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</si>
  <si>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</si>
  <si>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</si>
  <si>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</si>
  <si>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</si>
  <si>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</si>
  <si>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</si>
  <si>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</si>
  <si>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</si>
  <si>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</si>
  <si>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</si>
  <si>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</si>
  <si>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</si>
  <si>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</si>
  <si>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</si>
  <si>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</si>
  <si>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</si>
  <si>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</si>
  <si>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</si>
  <si>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</si>
  <si>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</si>
  <si>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</si>
  <si>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</si>
  <si>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</si>
  <si>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</si>
  <si>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</si>
  <si>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</si>
  <si>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</si>
  <si>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</si>
  <si>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</si>
  <si>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</si>
  <si>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</si>
  <si>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</si>
  <si>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</si>
  <si>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</si>
  <si>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</si>
  <si>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</si>
  <si>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</si>
  <si>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</si>
  <si>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</si>
  <si>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</si>
  <si>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</si>
  <si>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</si>
  <si>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</si>
  <si>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</si>
  <si>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</si>
  <si>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</si>
  <si>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</si>
  <si>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</si>
  <si>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</si>
  <si>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</si>
  <si>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</si>
  <si>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</si>
  <si>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</si>
  <si>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</si>
  <si>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</si>
  <si>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</si>
  <si>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</si>
  <si>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</si>
  <si>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</si>
  <si>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</si>
  <si>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</si>
  <si>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</si>
  <si>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</si>
  <si>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</si>
  <si>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</si>
  <si>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</si>
  <si>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</si>
  <si>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</si>
  <si>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</si>
  <si>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</si>
  <si>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</si>
  <si>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</si>
  <si>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</si>
  <si>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</si>
  <si>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</si>
  <si>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</si>
  <si>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</si>
  <si>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</si>
  <si>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</si>
  <si>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</si>
  <si>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</si>
  <si>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</si>
  <si>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</si>
  <si>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</si>
  <si>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</si>
  <si>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</si>
  <si>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</si>
  <si>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</si>
  <si>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</si>
  <si>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</si>
  <si>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</si>
  <si>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</si>
  <si>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</si>
  <si>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</si>
  <si>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</si>
  <si>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</si>
  <si>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</si>
  <si>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</si>
  <si>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</si>
  <si>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</si>
  <si>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</si>
  <si>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</si>
  <si>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</si>
  <si>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</si>
  <si>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</si>
  <si>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</si>
  <si>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</si>
  <si>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</si>
  <si>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</si>
  <si>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</si>
  <si>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</si>
  <si>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</si>
  <si>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</si>
  <si>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</si>
  <si>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</si>
  <si>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</si>
  <si>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</si>
  <si>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</si>
  <si>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</si>
  <si>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</si>
  <si>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</si>
  <si>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</si>
  <si>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</si>
  <si>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</si>
  <si>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</si>
  <si>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</si>
  <si>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</si>
  <si>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</si>
  <si>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</si>
  <si>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</si>
  <si>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</si>
  <si>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</si>
  <si>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</si>
  <si>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</si>
  <si>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</si>
  <si>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</si>
  <si>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</si>
  <si>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</si>
  <si>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</si>
  <si>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</si>
  <si>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</si>
  <si>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</si>
  <si>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</si>
  <si>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</si>
  <si>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</si>
  <si>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</si>
  <si>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</si>
  <si>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</si>
  <si>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</si>
  <si>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</si>
  <si>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</si>
  <si>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</si>
  <si>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</si>
  <si>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</si>
  <si>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</si>
  <si>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</si>
  <si>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</si>
  <si>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</si>
  <si>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</si>
  <si>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</si>
  <si>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</si>
  <si>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</si>
  <si>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</si>
  <si>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</si>
  <si>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</si>
  <si>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</si>
  <si>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</si>
  <si>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</si>
  <si>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</si>
  <si>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</si>
  <si>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</si>
  <si>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</si>
  <si>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</si>
  <si>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</si>
  <si>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</si>
  <si>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</si>
  <si>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</si>
  <si>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</si>
  <si>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</si>
  <si>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</si>
  <si>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</si>
  <si>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</si>
  <si>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</si>
  <si>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</si>
  <si>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</si>
  <si>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</si>
  <si>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</si>
  <si>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</si>
  <si>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</si>
  <si>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</si>
  <si>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</si>
  <si>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</si>
  <si>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</si>
  <si>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</si>
  <si>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</si>
  <si>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</si>
  <si>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</si>
  <si>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</si>
  <si>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</si>
  <si>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</si>
  <si>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</si>
  <si>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</si>
  <si>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</si>
  <si>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</si>
  <si>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</si>
  <si>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</si>
  <si>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</si>
  <si>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</si>
  <si>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</si>
  <si>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</si>
  <si>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</si>
  <si>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</si>
  <si>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</si>
  <si>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</si>
  <si>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</si>
  <si>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</si>
  <si>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</si>
  <si>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</si>
  <si>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</si>
  <si>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</si>
  <si>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</si>
  <si>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</si>
  <si>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</si>
  <si>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</si>
  <si>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</si>
  <si>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</si>
  <si>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</si>
  <si>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</si>
  <si>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</si>
  <si>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</si>
  <si>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</si>
  <si>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</si>
  <si>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</si>
  <si>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</si>
  <si>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</si>
  <si>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</si>
  <si>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</si>
  <si>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</si>
  <si>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</si>
  <si>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</si>
  <si>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</si>
  <si>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</si>
  <si>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</si>
  <si>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</si>
  <si>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</si>
  <si>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</si>
  <si>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</si>
  <si>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</si>
  <si>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</si>
  <si>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</si>
  <si>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</si>
  <si>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</si>
  <si>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</si>
  <si>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</si>
  <si>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</si>
  <si>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</si>
  <si>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</si>
  <si>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</si>
  <si>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</si>
  <si>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</si>
  <si>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</si>
  <si>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</si>
  <si>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</si>
  <si>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</si>
  <si>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</si>
  <si>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</si>
  <si>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</si>
  <si>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</si>
  <si>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</si>
  <si>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</si>
  <si>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</si>
  <si>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</si>
  <si>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</si>
  <si>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</si>
  <si>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</si>
  <si>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</si>
  <si>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</si>
  <si>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</si>
  <si>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</si>
  <si>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</si>
  <si>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</si>
  <si>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</si>
  <si>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</si>
  <si>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</si>
  <si>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</si>
  <si>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</si>
  <si>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</si>
  <si>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</si>
  <si>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</si>
  <si>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</si>
  <si>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</si>
  <si>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</si>
  <si>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</si>
  <si>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</si>
  <si>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</si>
  <si>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</si>
  <si>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</si>
  <si>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</si>
  <si>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</si>
  <si>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</si>
  <si>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</si>
  <si>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</si>
  <si>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</si>
  <si>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</si>
  <si>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</si>
  <si>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</si>
  <si>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</si>
  <si>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</si>
  <si>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</si>
  <si>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</si>
  <si>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</si>
  <si>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</si>
  <si>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</si>
  <si>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</si>
  <si>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</si>
  <si>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</si>
  <si>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</si>
  <si>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</si>
  <si>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</si>
  <si>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</si>
  <si>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</si>
  <si>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</si>
  <si>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</si>
  <si>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</si>
  <si>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</si>
  <si>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</si>
  <si>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</si>
  <si>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</si>
  <si>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</si>
  <si>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</si>
  <si>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</si>
  <si>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</si>
  <si>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</si>
  <si>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</si>
  <si>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</si>
  <si>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</si>
  <si>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</si>
  <si>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</si>
  <si>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</si>
  <si>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</si>
  <si>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</si>
  <si>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</si>
  <si>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</si>
  <si>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</si>
  <si>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</si>
  <si>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</si>
  <si>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</si>
  <si>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</si>
  <si>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</si>
  <si>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</si>
  <si>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</si>
  <si>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</si>
  <si>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</si>
  <si>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</si>
  <si>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</si>
  <si>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</si>
  <si>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</si>
  <si>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</si>
  <si>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</si>
  <si>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</si>
  <si>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</si>
  <si>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</si>
  <si>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</si>
  <si>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</si>
  <si>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</si>
  <si>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</si>
  <si>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</si>
  <si>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</si>
  <si>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</si>
  <si>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</si>
  <si>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</si>
  <si>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</si>
  <si>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</si>
  <si>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</si>
  <si>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</si>
  <si>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</si>
  <si>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</si>
  <si>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</si>
  <si>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</si>
  <si>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</si>
  <si>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</si>
  <si>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</si>
  <si>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</si>
  <si>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</si>
  <si>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</si>
  <si>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</si>
  <si>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</si>
  <si>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</si>
  <si>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</si>
  <si>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</si>
  <si>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</si>
  <si>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</si>
  <si>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</si>
  <si>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</si>
  <si>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</si>
  <si>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</si>
  <si>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</si>
  <si>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</si>
  <si>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</si>
  <si>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</si>
  <si>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</si>
  <si>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</si>
  <si>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</si>
  <si>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</si>
  <si>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</si>
  <si>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</si>
  <si>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</si>
  <si>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</si>
  <si>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</si>
  <si>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</si>
  <si>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</si>
  <si>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</si>
  <si>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</si>
  <si>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</si>
  <si>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</si>
  <si>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</si>
  <si>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</si>
  <si>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</si>
  <si>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</si>
  <si>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</si>
  <si>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</si>
  <si>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</si>
  <si>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</si>
  <si>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</si>
  <si>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</si>
  <si>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</si>
  <si>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</si>
  <si>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</si>
  <si>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</si>
  <si>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</si>
  <si>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</si>
  <si>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</si>
  <si>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</si>
  <si>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</si>
  <si>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</si>
  <si>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</si>
  <si>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</si>
  <si>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</si>
  <si>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</si>
  <si>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</si>
  <si>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</si>
  <si>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</si>
  <si>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</si>
  <si>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</si>
  <si>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</si>
  <si>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</si>
  <si>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</si>
  <si>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</si>
  <si>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</si>
  <si>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</si>
  <si>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</si>
  <si>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</si>
  <si>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</si>
  <si>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</si>
  <si>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</si>
  <si>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</si>
  <si>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</si>
  <si>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</si>
  <si>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</si>
  <si>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</si>
  <si>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</si>
  <si>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</si>
  <si>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</si>
  <si>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</si>
  <si>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</si>
  <si>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</si>
  <si>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</si>
  <si>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</si>
  <si>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</si>
  <si>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</si>
  <si>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</si>
  <si>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</si>
  <si>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</si>
  <si>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</si>
  <si>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</si>
  <si>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</si>
  <si>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</si>
  <si>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</si>
  <si>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</si>
  <si>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</si>
  <si>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</si>
  <si>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</si>
  <si>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</si>
  <si>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</si>
  <si>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</si>
  <si>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</si>
  <si>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</si>
  <si>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</si>
  <si>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</si>
  <si>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</si>
  <si>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</si>
  <si>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</si>
  <si>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</si>
  <si>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</si>
  <si>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</si>
  <si>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</si>
  <si>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</si>
  <si>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</si>
  <si>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</si>
  <si>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</si>
  <si>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</si>
  <si>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</si>
  <si>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</si>
  <si>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</si>
  <si>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</si>
  <si>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</si>
  <si>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</si>
  <si>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</si>
  <si>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</si>
  <si>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</si>
  <si>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</si>
  <si>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</si>
  <si>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</si>
  <si>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</si>
  <si>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</si>
  <si>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</si>
  <si>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</si>
  <si>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</si>
  <si>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</si>
  <si>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</si>
  <si>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</si>
  <si>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</si>
  <si>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</si>
  <si>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</si>
  <si>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</si>
  <si>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</si>
  <si>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</si>
  <si>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</si>
  <si>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</si>
  <si>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</si>
  <si>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</si>
  <si>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</si>
  <si>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</si>
  <si>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</si>
  <si>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</si>
  <si>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</si>
  <si>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</si>
  <si>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</si>
  <si>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</si>
  <si>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</si>
  <si>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</si>
  <si>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</si>
  <si>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</si>
  <si>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</si>
  <si>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</si>
  <si>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</si>
  <si>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</si>
  <si>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</si>
  <si>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</si>
  <si>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</si>
  <si>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</si>
  <si>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</si>
  <si>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</si>
  <si>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</si>
  <si>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</si>
  <si>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</si>
  <si>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</si>
  <si>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</si>
  <si>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</si>
  <si>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</si>
  <si>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</si>
  <si>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</si>
  <si>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</si>
  <si>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</si>
  <si>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</si>
  <si>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</si>
  <si>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</si>
  <si>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</si>
  <si>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</si>
  <si>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</si>
  <si>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</si>
  <si>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</si>
  <si>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</si>
  <si>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</si>
  <si>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</si>
  <si>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</si>
  <si>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</si>
  <si>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</si>
  <si>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</si>
  <si>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</si>
  <si>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</si>
  <si>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</si>
  <si>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</si>
  <si>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</si>
  <si>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</si>
  <si>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</si>
  <si>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</si>
  <si>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</si>
  <si>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</si>
  <si>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</si>
  <si>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</si>
  <si>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</si>
  <si>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</si>
  <si>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</si>
  <si>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</si>
  <si>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</si>
  <si>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</si>
  <si>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</si>
  <si>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</si>
  <si>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</si>
  <si>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</si>
  <si>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</si>
  <si>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</si>
  <si>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</si>
  <si>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</si>
  <si>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</si>
  <si>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</si>
  <si>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</si>
  <si>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</si>
  <si>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</si>
  <si>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</si>
  <si>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</si>
  <si>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</si>
  <si>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</si>
  <si>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</si>
  <si>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</si>
  <si>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</si>
  <si>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</si>
  <si>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</si>
  <si>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</si>
  <si>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</si>
  <si>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</si>
  <si>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</si>
  <si>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</si>
  <si>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</si>
  <si>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</si>
  <si>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</si>
  <si>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</si>
  <si>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</si>
  <si>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</si>
  <si>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</si>
  <si>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</si>
  <si>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</si>
  <si>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</si>
  <si>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</si>
  <si>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</si>
  <si>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</si>
  <si>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</si>
  <si>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</si>
  <si>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</si>
  <si>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</si>
  <si>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</si>
  <si>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</si>
  <si>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</si>
  <si>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</si>
  <si>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</si>
  <si>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</si>
  <si>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</si>
  <si>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</si>
  <si>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</si>
  <si>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</si>
  <si>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</si>
  <si>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</si>
  <si>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</si>
  <si>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</si>
  <si>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</si>
  <si>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</si>
  <si>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</si>
  <si>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</si>
  <si>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</si>
  <si>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</si>
  <si>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</si>
  <si>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</si>
  <si>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</si>
  <si>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</si>
  <si>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</si>
  <si>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</si>
  <si>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</si>
  <si>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</si>
  <si>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</si>
  <si>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</si>
  <si>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</si>
  <si>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</si>
  <si>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</si>
  <si>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</si>
  <si>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</si>
  <si>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</si>
  <si>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</si>
  <si>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</si>
  <si>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</si>
  <si>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</si>
  <si>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</si>
  <si>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</si>
  <si>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</si>
  <si>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</si>
  <si>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</si>
  <si>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</si>
  <si>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</si>
  <si>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</si>
  <si>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</si>
  <si>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</si>
  <si>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</si>
  <si>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</si>
  <si>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</si>
  <si>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</si>
  <si>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</si>
  <si>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</si>
  <si>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</si>
  <si>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</si>
  <si>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</si>
  <si>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</si>
  <si>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</si>
  <si>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</si>
  <si>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</si>
  <si>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</si>
  <si>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</si>
  <si>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</si>
  <si>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</si>
  <si>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</si>
  <si>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</si>
  <si>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</si>
  <si>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</si>
  <si>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</si>
  <si>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</si>
  <si>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</si>
  <si>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</si>
  <si>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</si>
  <si>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</si>
  <si>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</si>
  <si>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</si>
  <si>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</si>
  <si>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</si>
  <si>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</si>
  <si>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</si>
  <si>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</si>
  <si>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</si>
  <si>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</si>
  <si>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</si>
  <si>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</si>
  <si>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</si>
  <si>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</si>
  <si>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</si>
  <si>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</si>
  <si>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</si>
  <si>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</si>
  <si>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</si>
  <si>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</si>
  <si>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</si>
  <si>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</si>
  <si>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</si>
  <si>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</si>
  <si>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</si>
  <si>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</si>
  <si>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</si>
  <si>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</si>
  <si>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</si>
  <si>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</si>
  <si>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</si>
  <si>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</si>
  <si>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</si>
  <si>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</si>
  <si>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</si>
  <si>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</si>
  <si>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</si>
  <si>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</si>
  <si>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</si>
  <si>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</si>
  <si>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</si>
  <si>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</si>
  <si>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</si>
  <si>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</si>
  <si>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</si>
  <si>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</si>
  <si>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</si>
  <si>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</si>
  <si>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</si>
  <si>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</si>
  <si>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</si>
  <si>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</si>
  <si>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</si>
  <si>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</si>
  <si>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</si>
  <si>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</si>
  <si>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</si>
  <si>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</si>
  <si>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</si>
  <si>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</si>
  <si>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</si>
  <si>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</si>
  <si>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</si>
  <si>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</si>
  <si>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</si>
  <si>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</si>
  <si>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</si>
  <si>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</si>
  <si>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</si>
  <si>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</si>
  <si>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</si>
  <si>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</si>
  <si>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</si>
  <si>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</si>
  <si>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</si>
  <si>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</si>
  <si>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</si>
  <si>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</si>
  <si>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</si>
  <si>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</si>
  <si>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</si>
  <si>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</si>
  <si>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</si>
  <si>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</si>
  <si>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</si>
  <si>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</si>
  <si>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</si>
  <si>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</si>
  <si>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</si>
  <si>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</si>
  <si>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</si>
  <si>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</si>
  <si>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</si>
  <si>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</si>
  <si>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</si>
  <si>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</si>
  <si>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</si>
  <si>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</si>
  <si>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</si>
  <si>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</si>
  <si>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</si>
  <si>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</si>
  <si>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</si>
  <si>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</si>
  <si>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</si>
  <si>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</si>
  <si>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</si>
  <si>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</si>
  <si>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</si>
  <si>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</si>
  <si>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</si>
  <si>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</si>
  <si>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</si>
  <si>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</si>
  <si>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</si>
  <si>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</si>
  <si>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</si>
  <si>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</si>
  <si>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</si>
  <si>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</si>
  <si>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</si>
  <si>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</si>
  <si>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</si>
  <si>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</si>
  <si>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</si>
  <si>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</si>
  <si>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</si>
  <si>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</si>
  <si>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</si>
  <si>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</si>
  <si>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</si>
  <si>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</si>
  <si>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</si>
  <si>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</si>
  <si>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</si>
  <si>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</si>
  <si>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</si>
  <si>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</si>
  <si>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</si>
  <si>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</si>
  <si>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</si>
  <si>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</si>
  <si>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</si>
  <si>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</si>
  <si>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</si>
  <si>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</si>
  <si>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</si>
  <si>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</si>
  <si>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</si>
  <si>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</si>
  <si>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</si>
  <si>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</si>
  <si>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</si>
  <si>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</si>
  <si>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</si>
  <si>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</si>
  <si>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</si>
  <si>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</si>
  <si>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</si>
  <si>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</si>
  <si>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</si>
  <si>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</si>
  <si>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</si>
  <si>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</si>
  <si>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</si>
  <si>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</si>
  <si>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</si>
  <si>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</si>
  <si>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</si>
  <si>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</si>
  <si>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</si>
  <si>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</si>
  <si>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</si>
  <si>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</si>
  <si>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</si>
  <si>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</si>
  <si>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</si>
  <si>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</si>
  <si>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</si>
  <si>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</si>
  <si>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</si>
  <si>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</si>
  <si>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</si>
  <si>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</si>
  <si>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</si>
  <si>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</si>
  <si>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</si>
  <si>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</si>
  <si>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</si>
  <si>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</si>
  <si>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</si>
  <si>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</si>
  <si>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</si>
  <si>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</si>
  <si>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</si>
  <si>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</si>
  <si>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</si>
  <si>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</si>
  <si>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</si>
  <si>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</si>
  <si>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</si>
  <si>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</si>
  <si>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</si>
  <si>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</si>
  <si>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</si>
  <si>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</si>
  <si>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</si>
  <si>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</si>
  <si>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</si>
  <si>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</si>
  <si>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</si>
  <si>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</si>
  <si>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</si>
  <si>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</si>
  <si>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</si>
  <si>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</si>
  <si>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</si>
  <si>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</si>
  <si>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</si>
  <si>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</si>
  <si>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</si>
  <si>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</si>
  <si>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</si>
  <si>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</si>
  <si>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</si>
  <si>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</si>
  <si>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</si>
  <si>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</si>
  <si>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</si>
  <si>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</si>
  <si>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</si>
  <si>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</si>
  <si>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</si>
  <si>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</si>
  <si>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</si>
  <si>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</si>
  <si>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</si>
  <si>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</si>
  <si>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</si>
  <si>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</si>
  <si>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</si>
  <si>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</si>
  <si>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</si>
  <si>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</si>
  <si>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</si>
  <si>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</si>
  <si>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</si>
  <si>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</si>
  <si>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</si>
  <si>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</si>
  <si>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</si>
  <si>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</si>
  <si>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</si>
  <si>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</si>
  <si>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</si>
  <si>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</si>
  <si>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</si>
  <si>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</si>
  <si>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</si>
  <si>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</si>
  <si>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</si>
  <si>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</si>
  <si>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</si>
  <si>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</si>
  <si>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</si>
  <si>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</si>
  <si>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</si>
  <si>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</si>
  <si>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</si>
  <si>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</si>
  <si>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</si>
  <si>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</si>
  <si>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</si>
  <si>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</si>
  <si>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</si>
  <si>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</si>
  <si>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</si>
  <si>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</si>
  <si>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</si>
  <si>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</si>
  <si>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</si>
  <si>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</si>
  <si>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</si>
  <si>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</si>
  <si>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</si>
  <si>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</si>
  <si>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</si>
  <si>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</si>
  <si>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</si>
  <si>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</si>
  <si>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</si>
  <si>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</si>
  <si>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</si>
  <si>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</si>
  <si>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</si>
  <si>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</si>
  <si>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</si>
  <si>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</si>
  <si>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</si>
  <si>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</si>
  <si>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</si>
  <si>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</si>
  <si>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</si>
  <si>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</si>
  <si>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</si>
  <si>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</si>
  <si>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</si>
  <si>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</si>
  <si>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</si>
  <si>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</si>
  <si>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</si>
  <si>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</si>
  <si>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</si>
  <si>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</si>
  <si>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</si>
  <si>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</si>
  <si>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</si>
  <si>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</si>
  <si>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</si>
  <si>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</si>
  <si>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</si>
  <si>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</si>
  <si>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</si>
  <si>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</si>
  <si>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</si>
  <si>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</si>
  <si>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</si>
  <si>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</si>
  <si>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</si>
  <si>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</si>
  <si>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</si>
  <si>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</si>
  <si>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</si>
  <si>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</si>
  <si>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</si>
  <si>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</si>
  <si>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</si>
  <si>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</si>
  <si>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</si>
  <si>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</si>
  <si>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</si>
  <si>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</si>
  <si>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</si>
  <si>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</si>
  <si>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</si>
  <si>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</si>
  <si>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</si>
  <si>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</si>
  <si>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</si>
  <si>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</si>
  <si>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</si>
  <si>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</si>
  <si>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</si>
  <si>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</si>
  <si>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</si>
  <si>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</si>
  <si>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</si>
  <si>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</si>
  <si>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</si>
  <si>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</si>
  <si>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</si>
  <si>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</si>
  <si>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</si>
  <si>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</si>
  <si>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</si>
  <si>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</si>
  <si>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</si>
  <si>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</si>
  <si>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</si>
  <si>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</si>
  <si>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</si>
  <si>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</si>
  <si>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</si>
  <si>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</si>
  <si>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</si>
  <si>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</si>
  <si>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</si>
  <si>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</si>
  <si>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</si>
  <si>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</si>
  <si>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</si>
  <si>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</si>
  <si>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</si>
  <si>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</si>
  <si>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</si>
  <si>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</si>
  <si>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</si>
  <si>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</si>
  <si>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</si>
  <si>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</si>
  <si>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</si>
  <si>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</si>
  <si>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</si>
  <si>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</si>
  <si>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</si>
  <si>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</si>
  <si>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</si>
  <si>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</si>
  <si>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</si>
  <si>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</si>
  <si>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</si>
  <si>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</si>
  <si>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</si>
  <si>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</si>
  <si>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</si>
  <si>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</si>
  <si>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</si>
  <si>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</si>
  <si>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</si>
  <si>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</si>
  <si>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</si>
  <si>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</si>
  <si>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</si>
  <si>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</si>
  <si>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</si>
  <si>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</si>
  <si>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</si>
  <si>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</si>
  <si>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</si>
  <si>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</si>
  <si>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</si>
  <si>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</si>
  <si>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</si>
  <si>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</si>
  <si>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</si>
  <si>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</si>
  <si>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</si>
  <si>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</si>
  <si>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</si>
  <si>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</si>
  <si>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</si>
  <si>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</si>
  <si>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</si>
  <si>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</si>
  <si>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</si>
  <si>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</si>
  <si>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</si>
  <si>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</si>
  <si>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</si>
  <si>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</si>
  <si>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</si>
  <si>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</si>
  <si>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</si>
  <si>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</si>
  <si>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</si>
  <si>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</si>
  <si>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</si>
  <si>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</si>
  <si>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</si>
  <si>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</si>
  <si>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</si>
  <si>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</si>
  <si>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</si>
  <si>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</si>
  <si>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</si>
  <si>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</si>
  <si>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</si>
  <si>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</si>
  <si>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</si>
  <si>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</si>
  <si>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</si>
  <si>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</si>
  <si>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</si>
  <si>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</si>
  <si>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</si>
  <si>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</si>
  <si>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</si>
  <si>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</si>
  <si>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</si>
  <si>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</si>
  <si>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</si>
  <si>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</si>
  <si>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</si>
  <si>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</si>
  <si>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</si>
  <si>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</si>
  <si>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</si>
  <si>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</si>
  <si>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</si>
  <si>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</si>
  <si>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</si>
  <si>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</si>
  <si>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</si>
  <si>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</si>
  <si>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</si>
  <si>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</si>
  <si>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</si>
  <si>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</si>
  <si>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</si>
  <si>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</si>
  <si>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</si>
  <si>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</si>
  <si>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</si>
  <si>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</si>
  <si>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</si>
  <si>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</si>
  <si>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</si>
  <si>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</si>
  <si>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</si>
  <si>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</si>
  <si>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</si>
  <si>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</si>
  <si>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</si>
  <si>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</si>
  <si>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</si>
  <si>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</si>
  <si>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</si>
  <si>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</si>
  <si>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</si>
  <si>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</si>
  <si>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</si>
  <si>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</si>
  <si>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</si>
  <si>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</si>
  <si>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</si>
  <si>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</si>
  <si>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</si>
  <si>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</si>
  <si>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</si>
  <si>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</si>
  <si>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</si>
  <si>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</si>
  <si>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</si>
  <si>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</si>
  <si>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</si>
  <si>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</si>
  <si>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</si>
  <si>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</si>
  <si>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</si>
  <si>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</si>
  <si>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</si>
  <si>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</si>
  <si>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</si>
  <si>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</si>
  <si>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</si>
  <si>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</si>
  <si>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</si>
  <si>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</si>
  <si>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</si>
  <si>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</si>
  <si>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</si>
  <si>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</si>
  <si>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</si>
  <si>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</si>
  <si>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</si>
  <si>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</si>
  <si>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</si>
  <si>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</si>
  <si>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</si>
  <si>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</si>
  <si>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</si>
  <si>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</si>
  <si>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</si>
  <si>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</si>
  <si>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</si>
  <si>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</si>
  <si>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</si>
  <si>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</si>
  <si>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</si>
  <si>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</si>
  <si>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</si>
  <si>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</si>
  <si>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</si>
  <si>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</si>
  <si>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</si>
  <si>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</si>
  <si>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</si>
  <si>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</si>
  <si>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</si>
  <si>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</si>
  <si>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</si>
  <si>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</si>
  <si>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</si>
  <si>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</si>
  <si>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</si>
  <si>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</si>
  <si>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</si>
  <si>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</si>
  <si>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</si>
  <si>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</si>
  <si>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</si>
  <si>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</si>
  <si>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</si>
  <si>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</si>
  <si>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</si>
  <si>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</si>
  <si>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</si>
  <si>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</si>
  <si>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</si>
  <si>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</si>
  <si>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</si>
  <si>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</si>
  <si>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</si>
  <si>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</si>
  <si>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</si>
  <si>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</si>
  <si>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</si>
  <si>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</si>
  <si>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</si>
  <si>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</si>
  <si>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</si>
  <si>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</si>
  <si>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</si>
  <si>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</si>
  <si>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</si>
  <si>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</si>
  <si>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</si>
  <si>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</si>
  <si>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</si>
  <si>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</si>
  <si>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</si>
  <si>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</si>
  <si>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</si>
  <si>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</si>
  <si>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</si>
  <si>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</si>
  <si>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</si>
  <si>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</si>
  <si>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</si>
  <si>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</si>
  <si>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</si>
  <si>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</si>
  <si>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</si>
  <si>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</si>
  <si>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</si>
  <si>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</si>
  <si>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</si>
  <si>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</si>
  <si>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</si>
  <si>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</si>
  <si>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</si>
  <si>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</si>
  <si>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</si>
  <si>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</si>
  <si>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</si>
  <si>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</si>
  <si>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</si>
  <si>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</si>
  <si>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</si>
  <si>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</si>
  <si>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</si>
  <si>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</si>
  <si>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</si>
  <si>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</si>
  <si>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</si>
  <si>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</si>
  <si>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</si>
  <si>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</si>
  <si>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</si>
  <si>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</si>
  <si>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</si>
  <si>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</si>
  <si>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</si>
  <si>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</si>
  <si>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</si>
  <si>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</si>
  <si>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</si>
  <si>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</si>
  <si>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</si>
  <si>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</si>
  <si>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</si>
  <si>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</si>
  <si>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</si>
  <si>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</si>
  <si>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</si>
  <si>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</si>
  <si>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</si>
  <si>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</si>
  <si>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</si>
  <si>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</si>
  <si>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</si>
  <si>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</si>
  <si>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</si>
  <si>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</si>
  <si>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</si>
  <si>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</si>
  <si>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</si>
  <si>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</si>
  <si>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</si>
  <si>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</si>
  <si>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</si>
  <si>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</si>
  <si>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</si>
  <si>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</si>
  <si>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</si>
  <si>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</si>
  <si>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</si>
  <si>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</si>
  <si>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</si>
  <si>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</si>
  <si>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</si>
  <si>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</si>
  <si>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</si>
  <si>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</si>
  <si>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</si>
  <si>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</si>
  <si>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</si>
  <si>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</si>
  <si>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</si>
  <si>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</si>
  <si>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</si>
  <si>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</si>
  <si>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</si>
  <si>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</si>
  <si>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</si>
  <si>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</si>
  <si>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</si>
  <si>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</si>
  <si>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</si>
  <si>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</si>
  <si>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</si>
  <si>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</si>
  <si>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</si>
  <si>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</si>
  <si>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</si>
  <si>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</si>
  <si>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</si>
  <si>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</si>
  <si>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</si>
  <si>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</si>
  <si>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</si>
  <si>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</si>
  <si>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</si>
  <si>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</si>
  <si>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</si>
  <si>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</si>
  <si>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</si>
  <si>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</si>
  <si>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</si>
  <si>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</si>
  <si>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</si>
  <si>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</si>
  <si>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</si>
  <si>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</si>
  <si>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</si>
  <si>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</si>
  <si>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</si>
  <si>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</si>
  <si>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</si>
  <si>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</si>
  <si>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</si>
  <si>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</si>
  <si>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</si>
  <si>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</si>
  <si>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</si>
  <si>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</si>
  <si>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</si>
  <si>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</si>
  <si>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</si>
  <si>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</si>
  <si>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</si>
  <si>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</si>
  <si>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</si>
  <si>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</si>
  <si>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</si>
  <si>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</si>
  <si>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</si>
  <si>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</si>
  <si>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</si>
  <si>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</si>
  <si>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</si>
  <si>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</si>
  <si>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</si>
  <si>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</si>
  <si>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</si>
  <si>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</si>
  <si>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</si>
  <si>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</si>
  <si>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</si>
  <si>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</si>
  <si>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</si>
  <si>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</si>
  <si>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</si>
  <si>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</si>
  <si>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</si>
  <si>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</si>
  <si>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</si>
  <si>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</si>
  <si>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</si>
  <si>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</si>
  <si>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</si>
  <si>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</si>
  <si>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</si>
  <si>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</si>
  <si>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</si>
  <si>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</si>
  <si>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</si>
  <si>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</si>
  <si>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</si>
  <si>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</si>
  <si>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</si>
  <si>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</si>
  <si>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</si>
  <si>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</si>
  <si>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</si>
  <si>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</si>
  <si>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</si>
  <si>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</si>
  <si>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</si>
  <si>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</si>
  <si>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</si>
  <si>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</si>
  <si>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</si>
  <si>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</si>
  <si>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</si>
  <si>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</si>
  <si>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</si>
  <si>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</si>
  <si>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</si>
  <si>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</si>
  <si>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</si>
  <si>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</si>
  <si>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</si>
  <si>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</si>
  <si>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</si>
  <si>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</si>
  <si>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</si>
  <si>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</si>
  <si>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</si>
  <si>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</si>
  <si>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</si>
  <si>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</si>
  <si>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</si>
  <si>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</si>
  <si>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</si>
  <si>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</si>
  <si>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</si>
  <si>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</si>
  <si>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</si>
  <si>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</si>
  <si>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</si>
  <si>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</si>
  <si>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</si>
  <si>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</si>
  <si>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</si>
  <si>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</si>
  <si>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</si>
  <si>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</si>
  <si>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</si>
  <si>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</si>
  <si>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</si>
  <si>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</si>
  <si>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</si>
  <si>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</si>
  <si>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</si>
  <si>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</si>
  <si>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</si>
  <si>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</si>
  <si>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</si>
  <si>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</si>
  <si>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</si>
  <si>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</si>
  <si>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</si>
  <si>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</si>
  <si>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</si>
  <si>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</si>
  <si>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</si>
  <si>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</si>
  <si>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</si>
  <si>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</si>
  <si>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</si>
  <si>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</si>
  <si>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</si>
  <si>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</si>
  <si>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</si>
  <si>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</si>
  <si>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</si>
  <si>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</si>
  <si>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</si>
  <si>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</si>
  <si>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</si>
  <si>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</si>
  <si>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</si>
  <si>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</si>
  <si>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</si>
  <si>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</si>
  <si>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</si>
  <si>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</si>
  <si>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</si>
  <si>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</si>
  <si>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</si>
  <si>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</si>
  <si>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</si>
  <si>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</si>
  <si>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</si>
  <si>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</si>
  <si>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</si>
  <si>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</si>
  <si>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</si>
  <si>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</si>
  <si>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</si>
  <si>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</si>
  <si>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</si>
  <si>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</si>
  <si>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</si>
  <si>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</si>
  <si>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</si>
  <si>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</si>
  <si>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</si>
  <si>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</si>
  <si>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</si>
  <si>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</si>
  <si>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</si>
  <si>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</si>
  <si>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</si>
  <si>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</si>
  <si>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</si>
  <si>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</si>
  <si>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</si>
  <si>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</si>
  <si>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</si>
  <si>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</si>
  <si>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</si>
  <si>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</si>
  <si>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</si>
  <si>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</si>
  <si>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</si>
  <si>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</si>
  <si>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</si>
  <si>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</si>
  <si>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</si>
  <si>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</si>
  <si>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</si>
  <si>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</si>
  <si>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</si>
  <si>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</si>
  <si>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</si>
  <si>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</si>
  <si>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</si>
  <si>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</si>
  <si>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</si>
  <si>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</si>
  <si>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</si>
  <si>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</si>
  <si>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</si>
  <si>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</si>
  <si>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</si>
  <si>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</si>
  <si>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</si>
  <si>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</si>
  <si>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</si>
  <si>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</si>
  <si>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</si>
  <si>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</si>
  <si>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</si>
  <si>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</si>
  <si>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</si>
  <si>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</si>
  <si>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</si>
  <si>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</si>
  <si>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</si>
  <si>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</si>
  <si>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</si>
  <si>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</si>
  <si>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</si>
  <si>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</si>
  <si>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</si>
  <si>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</si>
  <si>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</si>
  <si>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</si>
  <si>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</si>
  <si>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</si>
  <si>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</si>
  <si>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</si>
  <si>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</si>
  <si>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</si>
  <si>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</si>
  <si>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</si>
  <si>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</si>
  <si>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</si>
  <si>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</si>
  <si>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</si>
  <si>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</si>
  <si>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</si>
  <si>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</si>
  <si>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</si>
  <si>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</si>
  <si>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</si>
  <si>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</si>
  <si>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</si>
  <si>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</si>
  <si>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</si>
  <si>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</si>
  <si>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</si>
  <si>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</si>
  <si>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</si>
  <si>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</si>
  <si>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</si>
  <si>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</si>
  <si>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</si>
  <si>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</si>
  <si>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</si>
  <si>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</si>
  <si>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</si>
  <si>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</si>
  <si>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</si>
  <si>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</si>
  <si>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</si>
  <si>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</si>
  <si>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</si>
  <si>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</si>
  <si>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</si>
  <si>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</si>
  <si>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</si>
  <si>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</si>
  <si>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</si>
  <si>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</si>
  <si>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</si>
  <si>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</si>
  <si>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</si>
  <si>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</si>
  <si>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</si>
  <si>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</si>
  <si>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</si>
  <si>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</si>
  <si>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</si>
  <si>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</si>
  <si>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</si>
  <si>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</si>
  <si>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</si>
  <si>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</si>
  <si>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</si>
  <si>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</si>
  <si>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</si>
  <si>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</si>
  <si>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</si>
  <si>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</si>
  <si>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</si>
  <si>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</si>
  <si>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</si>
  <si>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</si>
  <si>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</si>
  <si>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</si>
  <si>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</si>
  <si>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</si>
  <si>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</si>
  <si>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</si>
  <si>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</si>
  <si>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</si>
  <si>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</si>
  <si>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</si>
  <si>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</si>
  <si>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</si>
  <si>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</si>
  <si>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</si>
  <si>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</si>
  <si>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</si>
  <si>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</si>
  <si>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</si>
  <si>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</si>
  <si>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</si>
  <si>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</si>
  <si>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</si>
  <si>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</si>
  <si>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</si>
  <si>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</si>
  <si>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</si>
  <si>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</si>
  <si>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</si>
  <si>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</si>
  <si>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</si>
  <si>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</si>
  <si>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</si>
  <si>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</si>
  <si>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</si>
  <si>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</si>
  <si>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</si>
  <si>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</si>
  <si>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</si>
  <si>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</si>
  <si>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</si>
  <si>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</si>
  <si>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</si>
  <si>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</si>
  <si>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</si>
  <si>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</si>
  <si>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</si>
  <si>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</si>
  <si>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</si>
  <si>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</si>
  <si>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</si>
  <si>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</si>
  <si>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</si>
  <si>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</si>
  <si>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</si>
  <si>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</si>
  <si>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</si>
  <si>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</si>
  <si>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</si>
  <si>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</si>
  <si>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</si>
  <si>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</si>
  <si>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</si>
  <si>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</si>
  <si>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</si>
  <si>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</si>
  <si>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</si>
  <si>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</si>
  <si>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</si>
  <si>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</si>
  <si>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</si>
  <si>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</si>
  <si>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</si>
  <si>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</si>
  <si>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</si>
  <si>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</si>
  <si>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</si>
  <si>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</si>
  <si>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</si>
  <si>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</si>
  <si>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</si>
  <si>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</si>
  <si>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</si>
  <si>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</si>
  <si>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</si>
  <si>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</si>
  <si>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</si>
  <si>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</si>
  <si>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</si>
  <si>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</si>
  <si>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</si>
  <si>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</si>
  <si>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</si>
  <si>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</si>
  <si>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</si>
  <si>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</si>
  <si>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</si>
  <si>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</si>
  <si>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</si>
  <si>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</si>
  <si>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</si>
  <si>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</si>
  <si>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</si>
  <si>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</si>
  <si>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</si>
  <si>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</si>
  <si>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</si>
  <si>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</si>
  <si>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</si>
  <si>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</si>
  <si>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</si>
  <si>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</si>
  <si>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</si>
  <si>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</si>
  <si>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</si>
  <si>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</si>
  <si>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</si>
  <si>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</si>
  <si>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</si>
  <si>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</si>
  <si>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</si>
  <si>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</si>
  <si>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</si>
  <si>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</si>
  <si>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</si>
  <si>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</si>
  <si>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</si>
  <si>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</si>
  <si>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</si>
  <si>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</si>
  <si>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</si>
  <si>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</si>
  <si>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</si>
  <si>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</si>
  <si>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</si>
  <si>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</si>
  <si>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</si>
  <si>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</si>
  <si>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</si>
  <si>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</si>
  <si>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</si>
  <si>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</si>
  <si>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</si>
  <si>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</si>
  <si>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</si>
  <si>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</si>
  <si>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</si>
  <si>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</si>
  <si>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</si>
  <si>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</si>
  <si>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</si>
  <si>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</si>
  <si>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</si>
  <si>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</si>
  <si>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</si>
  <si>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</si>
  <si>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</si>
  <si>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</si>
  <si>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</si>
  <si>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</si>
  <si>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</si>
  <si>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</si>
  <si>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</si>
  <si>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</si>
  <si>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</si>
  <si>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</si>
  <si>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</si>
  <si>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</si>
  <si>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</si>
  <si>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</si>
  <si>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</si>
  <si>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</si>
  <si>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</si>
  <si>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</si>
  <si>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</si>
  <si>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</si>
  <si>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</si>
  <si>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</si>
  <si>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</si>
  <si>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</si>
  <si>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</si>
  <si>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</si>
  <si>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</si>
  <si>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</si>
  <si>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</si>
  <si>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</si>
  <si>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</si>
  <si>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</si>
  <si>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</si>
  <si>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</si>
  <si>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</si>
  <si>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</si>
  <si>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</si>
  <si>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</si>
  <si>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</si>
  <si>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</si>
  <si>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</si>
  <si>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</si>
  <si>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</si>
  <si>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</si>
  <si>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</si>
  <si>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</si>
  <si>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</si>
  <si>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</si>
  <si>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</si>
  <si>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</si>
  <si>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</si>
  <si>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</si>
  <si>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</si>
  <si>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</si>
  <si>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</si>
  <si>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</si>
  <si>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</si>
  <si>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</si>
  <si>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</si>
  <si>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</si>
  <si>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</si>
  <si>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</si>
  <si>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</si>
  <si>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</si>
  <si>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</si>
  <si>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</si>
  <si>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</si>
  <si>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</si>
  <si>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</si>
  <si>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</si>
  <si>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</si>
  <si>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</si>
  <si>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</si>
  <si>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</si>
  <si>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</si>
  <si>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</si>
  <si>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</si>
  <si>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</si>
  <si>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</si>
  <si>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</si>
  <si>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</si>
  <si>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</si>
  <si>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</si>
  <si>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</si>
  <si>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</si>
  <si>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</si>
  <si>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</si>
  <si>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</si>
  <si>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</si>
  <si>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</si>
  <si>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</si>
  <si>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</si>
  <si>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</si>
  <si>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</si>
  <si>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</si>
  <si>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</si>
  <si>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</si>
  <si>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</si>
  <si>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</si>
  <si>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</si>
  <si>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</si>
  <si>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</si>
  <si>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</si>
  <si>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</si>
  <si>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</si>
  <si>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</si>
  <si>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</si>
  <si>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</si>
  <si>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</si>
  <si>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</si>
  <si>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</si>
  <si>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</si>
  <si>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</si>
  <si>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</si>
  <si>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</si>
  <si>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</si>
  <si>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</si>
  <si>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</si>
  <si>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</si>
  <si>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</si>
  <si>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</si>
  <si>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</si>
  <si>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</si>
  <si>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</si>
  <si>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</si>
  <si>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</si>
  <si>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</si>
  <si>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</si>
  <si>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</si>
  <si>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</si>
  <si>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</si>
  <si>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</si>
  <si>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</si>
  <si>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</si>
  <si>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</si>
  <si>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</si>
  <si>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</si>
  <si>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</si>
  <si>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</si>
  <si>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</si>
  <si>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</si>
  <si>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</si>
  <si>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</si>
  <si>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</si>
  <si>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</si>
  <si>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</si>
  <si>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</si>
  <si>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</si>
  <si>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</si>
  <si>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</si>
  <si>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</si>
  <si>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</si>
  <si>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</si>
  <si>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</si>
  <si>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</si>
  <si>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</si>
  <si>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</si>
  <si>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</si>
  <si>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</si>
  <si>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</si>
  <si>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</si>
  <si>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</si>
  <si>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</si>
  <si>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</si>
  <si>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</si>
  <si>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</si>
  <si>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</si>
  <si>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</si>
  <si>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</si>
  <si>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</si>
  <si>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</si>
  <si>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</si>
  <si>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</si>
  <si>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</si>
  <si>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</si>
  <si>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</si>
  <si>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</si>
  <si>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</si>
  <si>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</si>
  <si>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</si>
  <si>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</si>
  <si>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</si>
  <si>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</si>
  <si>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</si>
  <si>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</si>
  <si>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</si>
  <si>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</si>
  <si>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</si>
  <si>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</si>
  <si>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</si>
  <si>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</si>
  <si>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</si>
  <si>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</si>
  <si>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</si>
  <si>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</si>
  <si>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</si>
  <si>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</si>
  <si>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</si>
  <si>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</si>
  <si>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</si>
  <si>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</si>
  <si>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</si>
  <si>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</si>
  <si>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</si>
  <si>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</si>
  <si>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</si>
  <si>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</si>
  <si>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</si>
  <si>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</si>
  <si>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</si>
  <si>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</si>
  <si>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</si>
  <si>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</si>
  <si>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</si>
  <si>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</si>
  <si>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</si>
  <si>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</si>
  <si>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</si>
  <si>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</si>
  <si>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</si>
  <si>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</si>
  <si>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</si>
  <si>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</si>
  <si>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</si>
  <si>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</si>
  <si>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</si>
  <si>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</si>
  <si>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</si>
  <si>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</si>
  <si>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</si>
  <si>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</si>
  <si>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</si>
  <si>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</si>
  <si>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</si>
  <si>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</si>
  <si>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</si>
  <si>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</si>
  <si>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</si>
  <si>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</si>
  <si>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</si>
  <si>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</si>
  <si>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</si>
  <si>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</si>
  <si>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</si>
  <si>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</si>
  <si>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</si>
  <si>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</si>
  <si>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</si>
  <si>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</si>
  <si>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</si>
  <si>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</si>
  <si>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</si>
  <si>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</si>
  <si>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</si>
  <si>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</si>
  <si>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</si>
  <si>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</si>
  <si>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</si>
  <si>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</si>
  <si>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</si>
  <si>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</si>
  <si>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</si>
  <si>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</si>
  <si>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</si>
  <si>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</si>
  <si>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</si>
  <si>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</si>
  <si>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</si>
  <si>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</si>
  <si>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</si>
  <si>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</si>
  <si>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</si>
  <si>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</si>
  <si>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</si>
  <si>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</si>
  <si>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</si>
  <si>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</si>
  <si>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</si>
  <si>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</si>
  <si>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</si>
  <si>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</si>
  <si>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</si>
  <si>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</si>
  <si>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</si>
  <si>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</si>
  <si>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</si>
  <si>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</si>
  <si>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</si>
  <si>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</si>
  <si>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</si>
  <si>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</si>
  <si>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</si>
  <si>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</si>
  <si>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</si>
  <si>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</si>
  <si>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</si>
  <si>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</si>
  <si>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</si>
  <si>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</si>
  <si>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</si>
  <si>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</si>
  <si>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</si>
  <si>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</si>
  <si>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</si>
  <si>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</si>
  <si>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</si>
  <si>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</si>
  <si>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</si>
  <si>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</si>
  <si>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</si>
  <si>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</si>
  <si>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</si>
  <si>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</si>
  <si>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</si>
  <si>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</si>
  <si>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</si>
  <si>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</si>
  <si>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</si>
  <si>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</si>
  <si>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</si>
  <si>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</si>
  <si>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</si>
  <si>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</si>
  <si>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</si>
  <si>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</si>
  <si>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</si>
  <si>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</si>
  <si>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</si>
  <si>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</si>
  <si>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</si>
  <si>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</si>
  <si>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</si>
  <si>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</si>
  <si>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</si>
  <si>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</si>
  <si>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</si>
  <si>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</si>
  <si>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</si>
  <si>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</si>
  <si>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</si>
  <si>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</si>
  <si>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</si>
  <si>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</si>
  <si>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</si>
  <si>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</si>
  <si>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</si>
  <si>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</si>
  <si>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</si>
  <si>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</si>
  <si>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</si>
  <si>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</si>
  <si>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</si>
  <si>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</si>
  <si>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</si>
  <si>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</si>
  <si>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</si>
  <si>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</si>
  <si>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</si>
  <si>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</si>
  <si>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</si>
  <si>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</si>
  <si>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</si>
  <si>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</si>
  <si>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</si>
  <si>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</si>
  <si>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</si>
  <si>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</si>
  <si>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</si>
  <si>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</si>
  <si>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</si>
  <si>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</si>
  <si>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</si>
  <si>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</si>
  <si>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</si>
  <si>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</si>
  <si>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</si>
  <si>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</si>
  <si>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</si>
  <si>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</si>
  <si>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</si>
  <si>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</si>
  <si>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</si>
  <si>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</si>
  <si>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</si>
  <si>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</si>
  <si>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</si>
  <si>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</si>
  <si>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</si>
  <si>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</si>
  <si>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</si>
  <si>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</si>
  <si>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</si>
  <si>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</si>
  <si>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</si>
  <si>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</si>
  <si>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</si>
  <si>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</si>
  <si>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</si>
  <si>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</si>
  <si>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</si>
  <si>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</si>
  <si>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</si>
  <si>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</si>
  <si>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</si>
  <si>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</si>
  <si>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</si>
  <si>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</si>
  <si>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</si>
  <si>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</si>
  <si>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</si>
  <si>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</si>
  <si>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</si>
  <si>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</si>
  <si>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</si>
  <si>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</si>
  <si>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</si>
  <si>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</si>
  <si>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</si>
  <si>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</si>
  <si>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</si>
  <si>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</si>
  <si>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</si>
  <si>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</si>
  <si>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</si>
  <si>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</si>
  <si>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</si>
  <si>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</si>
  <si>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</si>
  <si>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</si>
  <si>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</si>
  <si>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</si>
  <si>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</si>
  <si>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</si>
  <si>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</si>
  <si>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</si>
  <si>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</si>
  <si>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</si>
  <si>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</si>
  <si>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</si>
  <si>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</si>
  <si>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</si>
  <si>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</si>
  <si>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</si>
  <si>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</si>
  <si>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</si>
  <si>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</si>
  <si>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</si>
  <si>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</si>
  <si>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</si>
  <si>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</si>
  <si>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</si>
  <si>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</si>
  <si>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</si>
  <si>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</si>
  <si>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</si>
  <si>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</si>
  <si>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</si>
  <si>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</si>
  <si>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</si>
  <si>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</si>
  <si>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</si>
  <si>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</si>
  <si>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</si>
  <si>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</si>
  <si>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</si>
  <si>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</si>
  <si>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</si>
  <si>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</si>
  <si>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</si>
  <si>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</si>
  <si>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</si>
  <si>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</si>
  <si>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</si>
  <si>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</si>
  <si>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</si>
  <si>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</si>
  <si>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</si>
  <si>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</si>
  <si>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</si>
  <si>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</si>
  <si>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</si>
  <si>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</si>
  <si>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</si>
  <si>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</si>
  <si>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</si>
  <si>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</si>
  <si>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</si>
  <si>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</si>
  <si>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</si>
  <si>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</si>
  <si>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</si>
  <si>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</si>
  <si>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</si>
  <si>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</si>
  <si>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</si>
  <si>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</si>
  <si>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</si>
  <si>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</si>
  <si>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</si>
  <si>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</si>
  <si>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</si>
  <si>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</si>
  <si>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</si>
  <si>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</si>
  <si>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</si>
  <si>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</si>
  <si>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</si>
  <si>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</si>
  <si>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</si>
  <si>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</si>
  <si>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</si>
  <si>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</si>
  <si>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</si>
  <si>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</si>
  <si>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</si>
  <si>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</si>
  <si>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</si>
  <si>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</si>
  <si>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</si>
  <si>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</si>
  <si>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</si>
  <si>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</si>
  <si>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</si>
  <si>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</si>
  <si>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</si>
  <si>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</si>
  <si>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</si>
  <si>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</si>
  <si>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</si>
  <si>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</si>
  <si>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</si>
  <si>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</si>
  <si>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</si>
  <si>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</si>
  <si>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</si>
  <si>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</si>
  <si>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</si>
  <si>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</si>
  <si>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</si>
  <si>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</si>
  <si>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</si>
  <si>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</si>
  <si>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</si>
  <si>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</si>
  <si>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</si>
  <si>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</si>
  <si>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</si>
  <si>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</si>
  <si>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</si>
  <si>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</si>
  <si>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</si>
  <si>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</si>
  <si>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</si>
  <si>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</si>
  <si>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</si>
  <si>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</si>
  <si>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</si>
  <si>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</si>
  <si>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</si>
  <si>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</si>
  <si>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</si>
  <si>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</si>
  <si>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</si>
  <si>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</si>
  <si>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</si>
  <si>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</si>
  <si>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</si>
  <si>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</si>
  <si>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</si>
  <si>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</si>
  <si>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</si>
  <si>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</si>
  <si>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</si>
  <si>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</si>
  <si>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</si>
  <si>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</si>
  <si>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</si>
  <si>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</si>
  <si>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</si>
  <si>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</si>
  <si>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</si>
  <si>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</si>
  <si>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</si>
  <si>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</si>
  <si>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</si>
  <si>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</si>
  <si>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</si>
  <si>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</si>
  <si>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</si>
  <si>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</si>
  <si>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</si>
  <si>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</si>
  <si>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</si>
  <si>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</si>
  <si>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</si>
  <si>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</si>
  <si>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</si>
  <si>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</si>
  <si>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</si>
  <si>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</si>
  <si>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</si>
  <si>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</si>
  <si>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</si>
  <si>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</si>
  <si>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</si>
  <si>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</si>
  <si>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</si>
  <si>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</si>
  <si>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</si>
  <si>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</si>
  <si>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</si>
  <si>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</si>
  <si>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</si>
  <si>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</si>
  <si>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</si>
  <si>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</si>
  <si>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</si>
  <si>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</si>
  <si>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</si>
  <si>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</si>
  <si>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</si>
  <si>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</si>
  <si>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</si>
  <si>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</si>
  <si>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</si>
  <si>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</si>
  <si>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</si>
  <si>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</si>
  <si>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</si>
  <si>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</si>
  <si>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</si>
  <si>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</si>
  <si>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</si>
  <si>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</si>
  <si>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</si>
  <si>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</si>
  <si>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</si>
  <si>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</si>
  <si>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</si>
  <si>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</si>
  <si>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</si>
  <si>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</si>
  <si>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</si>
  <si>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</si>
  <si>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</si>
  <si>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</si>
  <si>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</si>
  <si>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</si>
  <si>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</si>
  <si>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</si>
  <si>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</si>
  <si>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</si>
  <si>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</si>
  <si>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</si>
  <si>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</si>
  <si>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</si>
  <si>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</si>
  <si>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</si>
  <si>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</si>
  <si>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</si>
  <si>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</si>
  <si>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</si>
  <si>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</si>
  <si>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</si>
  <si>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</si>
  <si>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</si>
  <si>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</si>
  <si>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</si>
  <si>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</si>
  <si>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</si>
  <si>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</si>
  <si>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</si>
  <si>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</si>
  <si>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</si>
  <si>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</si>
  <si>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</si>
  <si>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</si>
  <si>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</si>
  <si>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</si>
  <si>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</si>
  <si>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</si>
  <si>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</si>
  <si>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</si>
  <si>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</si>
  <si>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</si>
  <si>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</si>
  <si>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</si>
  <si>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</si>
  <si>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</si>
  <si>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</si>
  <si>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</si>
  <si>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</si>
  <si>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</si>
  <si>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</si>
  <si>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</si>
  <si>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</si>
  <si>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</si>
  <si>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</si>
  <si>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</si>
  <si>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</si>
  <si>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</si>
  <si>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</si>
  <si>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</si>
  <si>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</si>
  <si>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</si>
  <si>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</si>
  <si>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</si>
  <si>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</si>
  <si>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</si>
  <si>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</si>
  <si>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</si>
  <si>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</si>
  <si>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</si>
  <si>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</si>
  <si>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</si>
  <si>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</si>
  <si>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</si>
  <si>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</si>
  <si>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</si>
  <si>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</si>
  <si>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</si>
  <si>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</si>
  <si>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</si>
  <si>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</si>
  <si>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</si>
  <si>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</si>
  <si>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</si>
  <si>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</si>
  <si>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</si>
  <si>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</si>
  <si>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</si>
  <si>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</si>
  <si>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</si>
  <si>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</si>
  <si>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</si>
  <si>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</si>
  <si>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</si>
  <si>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</si>
  <si>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</si>
  <si>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</si>
  <si>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</si>
  <si>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</si>
  <si>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</si>
  <si>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</si>
  <si>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</si>
  <si>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</si>
  <si>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</si>
  <si>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</si>
  <si>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</si>
  <si>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</si>
  <si>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</si>
  <si>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</si>
  <si>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</si>
  <si>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</si>
  <si>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</si>
  <si>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</si>
  <si>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</si>
  <si>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</si>
  <si>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</si>
  <si>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</si>
  <si>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</si>
  <si>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</si>
  <si>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</si>
  <si>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</si>
  <si>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</si>
  <si>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</si>
  <si>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</si>
  <si>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</si>
  <si>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</si>
  <si>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</si>
  <si>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</si>
  <si>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</si>
  <si>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</si>
  <si>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</si>
  <si>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</si>
  <si>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</si>
  <si>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</si>
  <si>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</si>
  <si>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</si>
  <si>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</si>
  <si>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</si>
  <si>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</si>
  <si>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</si>
  <si>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</si>
  <si>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</si>
  <si>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</si>
  <si>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</si>
  <si>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</si>
  <si>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</si>
  <si>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</si>
  <si>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</si>
  <si>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</si>
  <si>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</si>
  <si>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</si>
  <si>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</si>
  <si>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</si>
  <si>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</si>
  <si>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</si>
  <si>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</si>
  <si>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</si>
  <si>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</si>
  <si>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</si>
  <si>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</si>
  <si>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</si>
  <si>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</si>
  <si>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</si>
  <si>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</si>
  <si>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</si>
  <si>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</si>
  <si>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</si>
  <si>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</si>
  <si>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</si>
  <si>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</si>
  <si>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</si>
  <si>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</si>
  <si>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</si>
  <si>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</si>
  <si>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</si>
  <si>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</si>
  <si>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</si>
  <si>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</si>
  <si>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</si>
  <si>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</si>
  <si>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</si>
  <si>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</si>
  <si>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</si>
  <si>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</si>
  <si>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</si>
  <si>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</si>
  <si>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</si>
  <si>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</si>
  <si>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</si>
  <si>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</si>
  <si>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</si>
  <si>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</si>
  <si>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</si>
  <si>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</si>
  <si>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</si>
  <si>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</si>
  <si>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</si>
  <si>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</si>
  <si>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</si>
  <si>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</si>
  <si>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</si>
  <si>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</si>
  <si>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</si>
  <si>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</si>
  <si>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</si>
  <si>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</si>
  <si>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</si>
  <si>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</si>
  <si>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</si>
  <si>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</si>
  <si>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</si>
  <si>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</si>
  <si>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</si>
  <si>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</si>
  <si>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</si>
  <si>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</si>
  <si>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</si>
  <si>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</si>
  <si>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</si>
  <si>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</si>
  <si>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</si>
  <si>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</si>
  <si>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</si>
  <si>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</si>
  <si>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</si>
  <si>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</si>
  <si>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</si>
  <si>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</si>
  <si>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</si>
  <si>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</si>
  <si>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</si>
  <si>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</si>
  <si>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</si>
  <si>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</si>
  <si>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</si>
  <si>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</si>
  <si>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</si>
  <si>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</si>
  <si>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</si>
  <si>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</si>
  <si>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</si>
  <si>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</si>
  <si>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</si>
  <si>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</si>
  <si>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</si>
  <si>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</si>
  <si>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</si>
  <si>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</si>
  <si>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</si>
  <si>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</si>
  <si>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</si>
  <si>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</si>
  <si>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</si>
  <si>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</si>
  <si>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</si>
  <si>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</si>
  <si>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</si>
  <si>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</si>
  <si>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</si>
  <si>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</si>
  <si>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</si>
  <si>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</si>
  <si>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</si>
  <si>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</si>
  <si>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</si>
  <si>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</si>
  <si>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</si>
  <si>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</si>
  <si>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</si>
  <si>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</si>
  <si>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</si>
  <si>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</si>
  <si>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</si>
  <si>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</si>
  <si>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</si>
  <si>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</si>
  <si>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</si>
  <si>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</si>
  <si>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</si>
  <si>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</si>
  <si>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</si>
  <si>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</si>
  <si>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</si>
  <si>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</si>
  <si>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</si>
  <si>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</si>
  <si>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</si>
  <si>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</si>
  <si>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</si>
  <si>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</si>
  <si>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</si>
  <si>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</si>
  <si>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</si>
  <si>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</si>
  <si>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</si>
  <si>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</si>
  <si>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</si>
  <si>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</si>
  <si>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</si>
  <si>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</si>
  <si>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</si>
  <si>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 KORČULA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</si>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</sst>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4" x14ac:knownFonts="1">
    <font>
      <sz val="10"/>
      <color rgb="FF000000"/>
      <name val="Arial"/>
    </font>
    <font>
      <sz val="11"/>
      <color theme="1"/>
      <name val="Calibri"/>
      <family val="2"/>
      <charset val="238"/>
      <scheme val="minor"/>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7">
    <xf numFmtId="0" fontId="0" fillId="0" borderId="58">
      <alignment vertical="top"/>
      <protection locked="0"/>
    </xf>
    <xf numFmtId="0" fontId="53" fillId="0" borderId="58"/>
    <xf numFmtId="0" fontId="25" fillId="0" borderId="58"/>
    <xf numFmtId="0" fontId="28" fillId="0" borderId="58"/>
    <xf numFmtId="0" fontId="50" fillId="0" borderId="58"/>
    <xf numFmtId="0" fontId="22" fillId="0" borderId="58"/>
    <xf numFmtId="164" fontId="58" fillId="0" borderId="0"/>
    <xf numFmtId="0" fontId="73" fillId="0" borderId="58">
      <alignment vertical="top"/>
      <protection locked="0"/>
    </xf>
    <xf numFmtId="0" fontId="73" fillId="0" borderId="58"/>
    <xf numFmtId="43" fontId="28" fillId="0" borderId="58"/>
    <xf numFmtId="0" fontId="51" fillId="0" borderId="58">
      <alignment vertical="top"/>
      <protection locked="0"/>
    </xf>
    <xf numFmtId="0" fontId="9" fillId="0" borderId="58"/>
    <xf numFmtId="43" fontId="28" fillId="0" borderId="58"/>
    <xf numFmtId="0" fontId="73" fillId="0" borderId="58"/>
    <xf numFmtId="0" fontId="73" fillId="0" borderId="58">
      <alignment vertical="top"/>
      <protection locked="0"/>
    </xf>
    <xf numFmtId="0" fontId="1" fillId="0" borderId="58"/>
    <xf numFmtId="43" fontId="28" fillId="0" borderId="58"/>
  </cellStyleXfs>
  <cellXfs count="411">
    <xf numFmtId="0" fontId="51" fillId="0" borderId="58" xfId="0" applyFont="1">
      <alignment vertical="top"/>
      <protection locked="0"/>
    </xf>
    <xf numFmtId="0" fontId="0" fillId="0" borderId="0" xfId="0" applyBorder="1" applyProtection="1">
      <alignment vertical="top"/>
    </xf>
    <xf numFmtId="1" fontId="2" fillId="0" borderId="0" xfId="0" applyNumberFormat="1" applyFont="1" applyBorder="1" applyProtection="1">
      <alignment vertical="top"/>
    </xf>
    <xf numFmtId="2" fontId="2" fillId="0" borderId="0" xfId="0" applyNumberFormat="1" applyFont="1" applyBorder="1" applyProtection="1">
      <alignment vertical="top"/>
    </xf>
    <xf numFmtId="49" fontId="2" fillId="0" borderId="0" xfId="0" applyNumberFormat="1" applyFont="1" applyBorder="1" applyProtection="1">
      <alignment vertical="top"/>
    </xf>
    <xf numFmtId="0" fontId="2" fillId="0" borderId="0" xfId="0" applyFont="1" applyBorder="1" applyProtection="1">
      <alignment vertical="top"/>
    </xf>
    <xf numFmtId="1" fontId="2" fillId="2" borderId="1" xfId="0" applyNumberFormat="1" applyFont="1" applyFill="1" applyBorder="1" applyProtection="1">
      <alignment vertical="top"/>
    </xf>
    <xf numFmtId="1" fontId="2" fillId="2" borderId="2" xfId="0" applyNumberFormat="1" applyFont="1" applyFill="1" applyBorder="1" applyProtection="1">
      <alignment vertical="top"/>
    </xf>
    <xf numFmtId="2" fontId="2" fillId="2" borderId="2" xfId="0" applyNumberFormat="1" applyFont="1" applyFill="1" applyBorder="1" applyProtection="1">
      <alignment vertical="top"/>
    </xf>
    <xf numFmtId="2" fontId="2" fillId="2" borderId="3" xfId="0" applyNumberFormat="1" applyFont="1" applyFill="1" applyBorder="1" applyProtection="1">
      <alignment vertical="top"/>
    </xf>
    <xf numFmtId="1" fontId="2" fillId="0" borderId="4" xfId="0" applyNumberFormat="1" applyFont="1" applyBorder="1" applyProtection="1">
      <alignment vertical="top"/>
    </xf>
    <xf numFmtId="2" fontId="2" fillId="0" borderId="5" xfId="0" applyNumberFormat="1" applyFont="1" applyBorder="1" applyProtection="1">
      <alignment vertical="top"/>
    </xf>
    <xf numFmtId="4" fontId="2" fillId="0" borderId="0" xfId="0" applyNumberFormat="1" applyFont="1" applyBorder="1" applyProtection="1">
      <alignment vertical="top"/>
    </xf>
    <xf numFmtId="1" fontId="2" fillId="3" borderId="6" xfId="0" applyNumberFormat="1" applyFont="1" applyFill="1" applyBorder="1" applyProtection="1">
      <alignment vertical="top"/>
    </xf>
    <xf numFmtId="1" fontId="2" fillId="3" borderId="7" xfId="0" applyNumberFormat="1" applyFont="1" applyFill="1" applyBorder="1" applyProtection="1">
      <alignment vertical="top"/>
    </xf>
    <xf numFmtId="2" fontId="2" fillId="3" borderId="7" xfId="0" applyNumberFormat="1" applyFont="1" applyFill="1" applyBorder="1" applyProtection="1">
      <alignment vertical="top"/>
    </xf>
    <xf numFmtId="2" fontId="2" fillId="3" borderId="8" xfId="0" applyNumberFormat="1" applyFont="1" applyFill="1" applyBorder="1" applyProtection="1">
      <alignment vertical="top"/>
    </xf>
    <xf numFmtId="0" fontId="11" fillId="0" borderId="0" xfId="0" applyFont="1" applyBorder="1" applyAlignment="1" applyProtection="1">
      <alignment horizontal="right" vertical="center" wrapText="1"/>
    </xf>
    <xf numFmtId="49" fontId="6" fillId="0" borderId="0" xfId="0" applyNumberFormat="1" applyFont="1" applyBorder="1" applyAlignment="1" applyProtection="1">
      <alignment horizontal="right" vertical="center"/>
    </xf>
    <xf numFmtId="0" fontId="13" fillId="0" borderId="0" xfId="0" applyFont="1" applyBorder="1" applyAlignment="1" applyProtection="1">
      <alignment horizontal="center" vertical="center"/>
    </xf>
    <xf numFmtId="49" fontId="4" fillId="0" borderId="0" xfId="0" applyNumberFormat="1" applyFont="1" applyBorder="1" applyAlignment="1" applyProtection="1">
      <alignment horizontal="center" vertical="center"/>
    </xf>
    <xf numFmtId="49" fontId="14" fillId="0" borderId="0" xfId="0" applyNumberFormat="1" applyFont="1" applyBorder="1" applyAlignment="1" applyProtection="1">
      <alignment vertical="center"/>
    </xf>
    <xf numFmtId="49" fontId="2" fillId="0" borderId="0" xfId="0" applyNumberFormat="1" applyFont="1" applyBorder="1" applyAlignment="1" applyProtection="1">
      <alignment horizontal="center" vertical="center"/>
    </xf>
    <xf numFmtId="0" fontId="4" fillId="5" borderId="15" xfId="0" applyFont="1" applyFill="1" applyBorder="1" applyAlignment="1" applyProtection="1">
      <alignment horizontal="center" vertical="center"/>
    </xf>
    <xf numFmtId="0" fontId="14" fillId="0" borderId="0" xfId="0" applyFont="1" applyBorder="1" applyProtection="1">
      <alignment vertical="top"/>
    </xf>
    <xf numFmtId="0" fontId="0" fillId="0" borderId="0" xfId="0" applyBorder="1" applyAlignment="1" applyProtection="1">
      <alignment horizontal="center" vertical="center"/>
    </xf>
    <xf numFmtId="0" fontId="4" fillId="5" borderId="17" xfId="0" applyFont="1" applyFill="1" applyBorder="1" applyAlignment="1" applyProtection="1">
      <alignment horizontal="center" vertical="center"/>
    </xf>
    <xf numFmtId="0" fontId="4" fillId="5" borderId="18" xfId="0" applyFont="1" applyFill="1" applyBorder="1" applyAlignment="1" applyProtection="1">
      <alignment horizontal="center" vertical="center"/>
    </xf>
    <xf numFmtId="166" fontId="6" fillId="0" borderId="28" xfId="0" applyNumberFormat="1" applyFont="1" applyBorder="1" applyAlignment="1" applyProtection="1">
      <alignment horizontal="center" vertical="center"/>
    </xf>
    <xf numFmtId="166" fontId="6" fillId="0" borderId="34" xfId="0" applyNumberFormat="1" applyFont="1" applyBorder="1" applyAlignment="1" applyProtection="1">
      <alignment horizontal="center" vertical="center"/>
    </xf>
    <xf numFmtId="166" fontId="6" fillId="0" borderId="39" xfId="0" applyNumberFormat="1" applyFont="1" applyBorder="1" applyAlignment="1" applyProtection="1">
      <alignment horizontal="center" vertical="center"/>
    </xf>
    <xf numFmtId="0" fontId="2" fillId="0" borderId="0" xfId="0" applyFont="1" applyBorder="1" applyAlignment="1" applyProtection="1">
      <alignment vertical="center"/>
    </xf>
    <xf numFmtId="0" fontId="15" fillId="0" borderId="0" xfId="0" applyFont="1" applyBorder="1" applyAlignment="1" applyProtection="1">
      <alignment vertical="center"/>
    </xf>
    <xf numFmtId="0" fontId="18" fillId="0" borderId="0" xfId="0" applyFont="1" applyBorder="1" applyAlignment="1" applyProtection="1">
      <alignment vertical="center"/>
    </xf>
    <xf numFmtId="4" fontId="17" fillId="0" borderId="49" xfId="0" applyNumberFormat="1" applyFont="1" applyBorder="1" applyAlignment="1" applyProtection="1">
      <alignment vertical="center" wrapText="1"/>
    </xf>
    <xf numFmtId="1" fontId="2" fillId="6" borderId="4" xfId="0" applyNumberFormat="1" applyFont="1" applyFill="1" applyBorder="1" applyProtection="1">
      <alignment vertical="top"/>
    </xf>
    <xf numFmtId="1" fontId="2" fillId="6" borderId="0" xfId="0" applyNumberFormat="1" applyFont="1" applyFill="1" applyBorder="1" applyProtection="1">
      <alignment vertical="top"/>
    </xf>
    <xf numFmtId="2" fontId="2" fillId="6" borderId="0" xfId="0" applyNumberFormat="1" applyFont="1" applyFill="1" applyBorder="1" applyProtection="1">
      <alignment vertical="top"/>
    </xf>
    <xf numFmtId="2" fontId="2" fillId="6" borderId="5" xfId="0" applyNumberFormat="1" applyFont="1" applyFill="1" applyBorder="1" applyProtection="1">
      <alignment vertical="top"/>
    </xf>
    <xf numFmtId="0" fontId="22" fillId="0" borderId="75" xfId="5" applyBorder="1" applyAlignment="1" applyProtection="1">
      <alignment horizontal="center" vertical="center"/>
      <protection hidden="1"/>
    </xf>
    <xf numFmtId="0" fontId="21" fillId="0" borderId="0" xfId="0" applyFont="1" applyBorder="1" applyProtection="1">
      <alignment vertical="top"/>
    </xf>
    <xf numFmtId="0" fontId="28" fillId="0" borderId="0" xfId="0" applyFont="1" applyBorder="1" applyProtection="1">
      <alignment vertical="top"/>
    </xf>
    <xf numFmtId="0" fontId="24" fillId="0" borderId="0" xfId="0" applyFont="1" applyBorder="1" applyAlignment="1" applyProtection="1">
      <alignment vertical="center"/>
    </xf>
    <xf numFmtId="4" fontId="30" fillId="5" borderId="45" xfId="0" applyNumberFormat="1" applyFont="1" applyFill="1" applyBorder="1" applyAlignment="1" applyProtection="1">
      <alignment horizontal="left" vertical="center"/>
    </xf>
    <xf numFmtId="0" fontId="30" fillId="5" borderId="46" xfId="0" applyFont="1" applyFill="1" applyBorder="1" applyAlignment="1" applyProtection="1">
      <alignment horizontal="left" vertical="center"/>
    </xf>
    <xf numFmtId="167" fontId="33" fillId="0" borderId="49" xfId="0" applyNumberFormat="1" applyFont="1" applyBorder="1" applyAlignment="1" applyProtection="1">
      <alignment horizontal="right" vertical="center"/>
    </xf>
    <xf numFmtId="0" fontId="36" fillId="0" borderId="0" xfId="0" applyFont="1" applyBorder="1" applyProtection="1">
      <alignment vertical="top"/>
    </xf>
    <xf numFmtId="0" fontId="35" fillId="0" borderId="23" xfId="0" applyFont="1" applyBorder="1" applyAlignment="1" applyProtection="1">
      <alignment horizontal="center" vertical="center" wrapText="1"/>
    </xf>
    <xf numFmtId="49" fontId="32" fillId="5" borderId="56" xfId="0" applyNumberFormat="1" applyFont="1" applyFill="1" applyBorder="1" applyAlignment="1" applyProtection="1">
      <alignment horizontal="left" vertical="center"/>
    </xf>
    <xf numFmtId="0" fontId="35" fillId="0" borderId="0" xfId="0" applyFont="1" applyBorder="1" applyAlignment="1" applyProtection="1">
      <alignment horizontal="center" vertical="center" wrapText="1"/>
    </xf>
    <xf numFmtId="0" fontId="38" fillId="0" borderId="0" xfId="0" applyFont="1" applyBorder="1" applyProtection="1">
      <alignment vertical="top"/>
    </xf>
    <xf numFmtId="0" fontId="33" fillId="0" borderId="0" xfId="0" applyFont="1" applyBorder="1" applyAlignment="1" applyProtection="1">
      <alignment vertical="center"/>
    </xf>
    <xf numFmtId="0" fontId="30" fillId="5" borderId="45" xfId="0" applyFont="1" applyFill="1" applyBorder="1" applyAlignment="1" applyProtection="1">
      <alignment horizontal="left" vertical="center"/>
    </xf>
    <xf numFmtId="49" fontId="30" fillId="5" borderId="56" xfId="0" applyNumberFormat="1" applyFont="1" applyFill="1" applyBorder="1" applyAlignment="1" applyProtection="1">
      <alignment horizontal="left" vertical="center"/>
    </xf>
    <xf numFmtId="49" fontId="30" fillId="5" borderId="3" xfId="0" applyNumberFormat="1" applyFont="1" applyFill="1" applyBorder="1" applyAlignment="1" applyProtection="1">
      <alignment horizontal="left" vertical="center"/>
    </xf>
    <xf numFmtId="0" fontId="40" fillId="0" borderId="0" xfId="0" applyFont="1" applyBorder="1" applyProtection="1">
      <alignment vertical="top"/>
    </xf>
    <xf numFmtId="49" fontId="36" fillId="0" borderId="57" xfId="0" applyNumberFormat="1" applyFont="1" applyBorder="1" applyAlignment="1" applyProtection="1">
      <alignment horizontal="left" vertical="center" wrapText="1"/>
    </xf>
    <xf numFmtId="49" fontId="36" fillId="0" borderId="47" xfId="0" applyNumberFormat="1" applyFont="1" applyBorder="1" applyAlignment="1" applyProtection="1">
      <alignment horizontal="left" vertical="center" wrapText="1"/>
    </xf>
    <xf numFmtId="4" fontId="31" fillId="0" borderId="45" xfId="0" applyNumberFormat="1" applyFont="1" applyBorder="1" applyAlignment="1" applyProtection="1">
      <alignment horizontal="right" vertical="center" shrinkToFit="1"/>
    </xf>
    <xf numFmtId="167" fontId="33" fillId="0" borderId="46" xfId="0" applyNumberFormat="1" applyFont="1" applyBorder="1" applyAlignment="1" applyProtection="1">
      <alignment horizontal="right" vertical="center"/>
    </xf>
    <xf numFmtId="4" fontId="31" fillId="0" borderId="29" xfId="0" applyNumberFormat="1" applyFont="1" applyBorder="1" applyAlignment="1" applyProtection="1">
      <alignment horizontal="right" vertical="center" shrinkToFit="1"/>
    </xf>
    <xf numFmtId="167" fontId="33" fillId="0" borderId="54" xfId="0" applyNumberFormat="1" applyFont="1" applyBorder="1" applyAlignment="1" applyProtection="1">
      <alignment horizontal="right" vertical="center"/>
    </xf>
    <xf numFmtId="49" fontId="33" fillId="0" borderId="0" xfId="0" applyNumberFormat="1" applyFont="1" applyBorder="1" applyAlignment="1" applyProtection="1">
      <alignment vertical="center"/>
    </xf>
    <xf numFmtId="49" fontId="24" fillId="0" borderId="47" xfId="0" applyNumberFormat="1" applyFont="1" applyBorder="1" applyAlignment="1" applyProtection="1">
      <alignment horizontal="left" vertical="center" wrapText="1"/>
    </xf>
    <xf numFmtId="49" fontId="24" fillId="0" borderId="29"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3" fillId="0" borderId="0" xfId="0" applyFont="1" applyBorder="1" applyProtection="1">
      <alignment vertical="top"/>
    </xf>
    <xf numFmtId="0" fontId="37" fillId="0" borderId="0" xfId="0" applyFont="1" applyBorder="1" applyProtection="1">
      <alignment vertical="top"/>
    </xf>
    <xf numFmtId="0" fontId="37" fillId="0" borderId="0" xfId="0" applyFont="1" applyBorder="1" applyAlignment="1" applyProtection="1">
      <alignment vertical="center"/>
    </xf>
    <xf numFmtId="49" fontId="23" fillId="0" borderId="47" xfId="0" applyNumberFormat="1" applyFont="1" applyBorder="1" applyAlignment="1" applyProtection="1">
      <alignment horizontal="left" vertical="center" wrapText="1"/>
    </xf>
    <xf numFmtId="167" fontId="37" fillId="0" borderId="49" xfId="0" applyNumberFormat="1" applyFont="1" applyBorder="1" applyAlignment="1" applyProtection="1">
      <alignment horizontal="right" vertical="center"/>
    </xf>
    <xf numFmtId="49" fontId="23" fillId="0" borderId="47" xfId="0" applyNumberFormat="1" applyFont="1" applyBorder="1" applyAlignment="1" applyProtection="1">
      <alignment horizontal="left" vertical="center" shrinkToFit="1"/>
    </xf>
    <xf numFmtId="49" fontId="23" fillId="0" borderId="51" xfId="0" applyNumberFormat="1"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167" fontId="37" fillId="0" borderId="54" xfId="0" applyNumberFormat="1" applyFont="1" applyBorder="1" applyAlignment="1" applyProtection="1">
      <alignment horizontal="right" vertical="center"/>
    </xf>
    <xf numFmtId="4" fontId="37" fillId="5" borderId="45" xfId="0" applyNumberFormat="1" applyFont="1" applyFill="1" applyBorder="1" applyAlignment="1" applyProtection="1">
      <alignment horizontal="left" vertical="center"/>
    </xf>
    <xf numFmtId="4" fontId="37" fillId="5" borderId="45" xfId="0" applyNumberFormat="1" applyFont="1" applyFill="1" applyBorder="1" applyAlignment="1" applyProtection="1">
      <alignment vertical="center"/>
    </xf>
    <xf numFmtId="0" fontId="37" fillId="5" borderId="46" xfId="0" applyFont="1" applyFill="1" applyBorder="1" applyAlignment="1" applyProtection="1">
      <alignment vertical="center"/>
    </xf>
    <xf numFmtId="4" fontId="47" fillId="0" borderId="29" xfId="0" applyNumberFormat="1" applyFont="1" applyBorder="1" applyAlignment="1" applyProtection="1">
      <alignment horizontal="right" vertical="center" shrinkToFit="1"/>
    </xf>
    <xf numFmtId="0" fontId="36" fillId="0" borderId="51" xfId="0" applyFont="1" applyBorder="1" applyAlignment="1" applyProtection="1">
      <alignment horizontal="left" vertical="center" wrapText="1"/>
    </xf>
    <xf numFmtId="4" fontId="31" fillId="0" borderId="52" xfId="0" applyNumberFormat="1" applyFont="1" applyBorder="1" applyAlignment="1" applyProtection="1">
      <alignment horizontal="right" vertical="center" shrinkToFit="1"/>
    </xf>
    <xf numFmtId="4" fontId="31" fillId="0" borderId="46" xfId="0" applyNumberFormat="1" applyFont="1" applyBorder="1" applyAlignment="1" applyProtection="1">
      <alignment horizontal="right" vertical="center" shrinkToFit="1"/>
    </xf>
    <xf numFmtId="4" fontId="31" fillId="0" borderId="49" xfId="0" applyNumberFormat="1" applyFont="1" applyBorder="1" applyAlignment="1" applyProtection="1">
      <alignment horizontal="right" vertical="center" shrinkToFit="1"/>
    </xf>
    <xf numFmtId="0" fontId="23" fillId="0" borderId="45" xfId="0" applyFont="1" applyBorder="1" applyAlignment="1" applyProtection="1">
      <alignment horizontal="left" vertical="center" wrapText="1"/>
    </xf>
    <xf numFmtId="0" fontId="23" fillId="0" borderId="29" xfId="0" applyFont="1" applyBorder="1" applyAlignment="1" applyProtection="1">
      <alignment horizontal="left" vertical="center" wrapText="1"/>
    </xf>
    <xf numFmtId="0" fontId="23" fillId="0" borderId="52" xfId="0" applyFont="1" applyBorder="1" applyAlignment="1" applyProtection="1">
      <alignment horizontal="left" vertical="center" wrapText="1"/>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9" fontId="35" fillId="0" borderId="29" xfId="0" applyNumberFormat="1" applyFont="1" applyBorder="1" applyAlignment="1" applyProtection="1">
      <alignment horizontal="left" vertical="center" wrapText="1"/>
    </xf>
    <xf numFmtId="0" fontId="33" fillId="0" borderId="64" xfId="0" applyFont="1" applyBorder="1" applyAlignment="1" applyProtection="1">
      <alignment vertical="center" wrapText="1"/>
    </xf>
    <xf numFmtId="0" fontId="37" fillId="0" borderId="64" xfId="0" applyFont="1" applyBorder="1" applyAlignment="1" applyProtection="1">
      <alignment horizontal="left" vertical="center" wrapText="1"/>
    </xf>
    <xf numFmtId="49" fontId="37" fillId="0" borderId="64" xfId="0" applyNumberFormat="1" applyFont="1" applyBorder="1" applyAlignment="1" applyProtection="1">
      <alignment horizontal="left" vertical="center" wrapText="1"/>
    </xf>
    <xf numFmtId="1" fontId="33" fillId="0" borderId="0" xfId="0" applyNumberFormat="1" applyFont="1" applyBorder="1" applyAlignment="1" applyProtection="1">
      <alignment vertical="center"/>
    </xf>
    <xf numFmtId="0" fontId="33" fillId="0" borderId="0"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33" fillId="0" borderId="9" xfId="0" applyFont="1" applyBorder="1" applyAlignment="1" applyProtection="1">
      <alignment vertical="center"/>
    </xf>
    <xf numFmtId="1" fontId="30" fillId="0" borderId="9" xfId="0" applyNumberFormat="1" applyFont="1" applyBorder="1" applyAlignment="1" applyProtection="1">
      <alignment horizontal="center" vertical="center" wrapText="1"/>
    </xf>
    <xf numFmtId="0" fontId="30" fillId="4" borderId="9" xfId="0" applyFont="1" applyFill="1" applyBorder="1" applyAlignment="1" applyProtection="1">
      <alignment horizontal="center" vertical="center" wrapText="1"/>
    </xf>
    <xf numFmtId="49" fontId="30" fillId="4" borderId="9" xfId="0" applyNumberFormat="1" applyFont="1" applyFill="1" applyBorder="1" applyAlignment="1" applyProtection="1">
      <alignment horizontal="center" vertical="center" wrapText="1"/>
    </xf>
    <xf numFmtId="0" fontId="33" fillId="4" borderId="9" xfId="0" applyFont="1" applyFill="1" applyBorder="1" applyAlignment="1" applyProtection="1">
      <alignment vertical="center"/>
    </xf>
    <xf numFmtId="1" fontId="33" fillId="4" borderId="9" xfId="0" applyNumberFormat="1" applyFont="1" applyFill="1" applyBorder="1" applyAlignment="1" applyProtection="1">
      <alignment vertical="center"/>
    </xf>
    <xf numFmtId="49" fontId="33" fillId="4" borderId="9" xfId="0" applyNumberFormat="1" applyFont="1" applyFill="1" applyBorder="1" applyAlignment="1" applyProtection="1">
      <alignment vertical="center"/>
    </xf>
    <xf numFmtId="165" fontId="33" fillId="4" borderId="9" xfId="0" applyNumberFormat="1" applyFont="1" applyFill="1" applyBorder="1" applyAlignment="1" applyProtection="1">
      <alignment vertical="center"/>
    </xf>
    <xf numFmtId="0" fontId="33" fillId="0" borderId="9" xfId="0" applyFont="1" applyBorder="1" applyAlignment="1" applyProtection="1">
      <alignment vertical="center" wrapText="1"/>
    </xf>
    <xf numFmtId="1" fontId="49" fillId="0" borderId="62" xfId="0" applyNumberFormat="1" applyFont="1" applyBorder="1" applyAlignment="1" applyProtection="1">
      <alignment horizontal="center" vertical="center"/>
    </xf>
    <xf numFmtId="0" fontId="48" fillId="0" borderId="63" xfId="0" applyFont="1" applyBorder="1" applyAlignment="1" applyProtection="1">
      <alignment horizontal="center" vertical="center" wrapText="1"/>
    </xf>
    <xf numFmtId="0" fontId="33" fillId="0" borderId="65" xfId="0" applyFont="1" applyBorder="1" applyAlignment="1" applyProtection="1">
      <alignment vertical="center"/>
    </xf>
    <xf numFmtId="0" fontId="33" fillId="0" borderId="0" xfId="0" applyFont="1" applyBorder="1" applyAlignment="1" applyProtection="1">
      <alignment vertical="center" wrapText="1"/>
    </xf>
    <xf numFmtId="0" fontId="33" fillId="0" borderId="69" xfId="0" applyFont="1" applyBorder="1" applyAlignment="1" applyProtection="1">
      <alignment vertical="center"/>
    </xf>
    <xf numFmtId="0" fontId="33" fillId="0" borderId="55" xfId="0" applyFont="1" applyBorder="1" applyAlignment="1" applyProtection="1">
      <alignment vertical="center"/>
    </xf>
    <xf numFmtId="0" fontId="33" fillId="0" borderId="70" xfId="0" applyFont="1" applyBorder="1" applyAlignment="1" applyProtection="1">
      <alignment vertical="center"/>
    </xf>
    <xf numFmtId="3" fontId="33" fillId="0" borderId="0" xfId="0" applyNumberFormat="1" applyFont="1" applyBorder="1" applyAlignment="1" applyProtection="1">
      <alignment vertical="center"/>
    </xf>
    <xf numFmtId="2" fontId="33" fillId="0" borderId="0" xfId="0" applyNumberFormat="1" applyFont="1" applyBorder="1" applyAlignment="1" applyProtection="1">
      <alignment vertical="center"/>
    </xf>
    <xf numFmtId="3" fontId="33" fillId="0" borderId="0" xfId="0" applyNumberFormat="1" applyFont="1" applyBorder="1" applyAlignment="1" applyProtection="1">
      <alignment vertical="center" wrapText="1"/>
    </xf>
    <xf numFmtId="0" fontId="42" fillId="0" borderId="16" xfId="0" applyFont="1" applyBorder="1" applyAlignment="1" applyProtection="1">
      <alignment horizontal="center" vertical="center"/>
    </xf>
    <xf numFmtId="0" fontId="33" fillId="0" borderId="16" xfId="0" applyFont="1" applyBorder="1" applyAlignment="1" applyProtection="1">
      <alignment vertical="center"/>
    </xf>
    <xf numFmtId="3" fontId="33" fillId="0" borderId="16" xfId="0" applyNumberFormat="1" applyFont="1" applyBorder="1" applyAlignment="1" applyProtection="1">
      <alignment vertical="center"/>
    </xf>
    <xf numFmtId="1" fontId="33" fillId="0" borderId="16" xfId="0" applyNumberFormat="1" applyFont="1" applyBorder="1" applyAlignment="1" applyProtection="1">
      <alignment vertical="center"/>
    </xf>
    <xf numFmtId="3" fontId="33" fillId="0" borderId="16" xfId="0" applyNumberFormat="1" applyFont="1" applyBorder="1" applyAlignment="1" applyProtection="1">
      <alignment vertical="center" wrapText="1"/>
    </xf>
    <xf numFmtId="1" fontId="49" fillId="0" borderId="71" xfId="0" applyNumberFormat="1" applyFont="1" applyBorder="1" applyAlignment="1" applyProtection="1">
      <alignment horizontal="center" vertical="center"/>
    </xf>
    <xf numFmtId="0" fontId="34" fillId="0" borderId="72" xfId="0" applyFont="1" applyBorder="1" applyAlignment="1" applyProtection="1">
      <alignment horizontal="center" vertical="center" wrapText="1"/>
    </xf>
    <xf numFmtId="0" fontId="33" fillId="0" borderId="73" xfId="0" applyFont="1" applyBorder="1" applyAlignment="1" applyProtection="1">
      <alignment vertical="center" wrapText="1"/>
    </xf>
    <xf numFmtId="166" fontId="52" fillId="0" borderId="58" xfId="0" applyNumberFormat="1" applyFont="1" applyAlignment="1" applyProtection="1">
      <alignment horizontal="center" vertical="center"/>
    </xf>
    <xf numFmtId="0" fontId="52" fillId="0" borderId="58" xfId="0" applyFont="1" applyAlignment="1" applyProtection="1">
      <alignment horizontal="left" vertical="top" wrapText="1"/>
    </xf>
    <xf numFmtId="3" fontId="52" fillId="0" borderId="58" xfId="0" applyNumberFormat="1" applyFont="1" applyAlignment="1" applyProtection="1">
      <alignment horizontal="right" vertical="top"/>
    </xf>
    <xf numFmtId="166" fontId="6" fillId="0" borderId="25" xfId="0" applyNumberFormat="1" applyFont="1" applyBorder="1" applyAlignment="1" applyProtection="1">
      <alignment horizontal="center" vertical="center"/>
    </xf>
    <xf numFmtId="166" fontId="6" fillId="0" borderId="31" xfId="0" applyNumberFormat="1" applyFont="1" applyBorder="1" applyAlignment="1" applyProtection="1">
      <alignment horizontal="center" vertical="center"/>
    </xf>
    <xf numFmtId="166" fontId="6" fillId="0" borderId="36" xfId="0" applyNumberFormat="1" applyFont="1" applyBorder="1" applyAlignment="1" applyProtection="1">
      <alignment horizontal="center" vertical="center"/>
    </xf>
    <xf numFmtId="1" fontId="56" fillId="3" borderId="19"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wrapText="1"/>
    </xf>
    <xf numFmtId="49" fontId="57" fillId="3" borderId="21"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xf>
    <xf numFmtId="1" fontId="56" fillId="3" borderId="80" xfId="0" applyNumberFormat="1" applyFont="1" applyFill="1" applyBorder="1" applyAlignment="1" applyProtection="1">
      <alignment horizontal="center" vertical="center"/>
    </xf>
    <xf numFmtId="49" fontId="43" fillId="0" borderId="29" xfId="0" applyNumberFormat="1" applyFont="1" applyBorder="1" applyAlignment="1" applyProtection="1">
      <alignment horizontal="left" vertical="center" wrapText="1"/>
    </xf>
    <xf numFmtId="49" fontId="35" fillId="0" borderId="45" xfId="0" applyNumberFormat="1" applyFont="1" applyBorder="1" applyAlignment="1" applyProtection="1">
      <alignment horizontal="left" vertical="center" wrapText="1"/>
    </xf>
    <xf numFmtId="0" fontId="37" fillId="0" borderId="64" xfId="0" applyFont="1" applyBorder="1" applyAlignment="1" applyProtection="1">
      <alignment vertical="center" wrapText="1"/>
    </xf>
    <xf numFmtId="4" fontId="23" fillId="0" borderId="0" xfId="0" applyNumberFormat="1" applyFont="1" applyBorder="1" applyAlignment="1" applyProtection="1">
      <alignment vertical="center"/>
    </xf>
    <xf numFmtId="49" fontId="32" fillId="0" borderId="45" xfId="0" applyNumberFormat="1" applyFont="1" applyBorder="1" applyAlignment="1" applyProtection="1">
      <alignment horizontal="left" vertical="center" wrapText="1"/>
    </xf>
    <xf numFmtId="49" fontId="32" fillId="0" borderId="29" xfId="0" applyNumberFormat="1" applyFont="1" applyBorder="1" applyAlignment="1" applyProtection="1">
      <alignment horizontal="left" vertical="center" wrapText="1"/>
    </xf>
    <xf numFmtId="0" fontId="24" fillId="0" borderId="0" xfId="0" applyFont="1" applyBorder="1" applyAlignment="1" applyProtection="1">
      <alignment horizontal="left" vertical="center"/>
    </xf>
    <xf numFmtId="0" fontId="36" fillId="0" borderId="0" xfId="0" applyFont="1" applyBorder="1" applyAlignment="1" applyProtection="1">
      <alignment horizontal="left"/>
    </xf>
    <xf numFmtId="49" fontId="24" fillId="0" borderId="45" xfId="0" applyNumberFormat="1" applyFont="1" applyBorder="1" applyAlignment="1" applyProtection="1">
      <alignment horizontal="left" vertical="center" wrapText="1"/>
    </xf>
    <xf numFmtId="49" fontId="35" fillId="0" borderId="52"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center"/>
    </xf>
    <xf numFmtId="49" fontId="19"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xf>
    <xf numFmtId="0" fontId="0" fillId="0" borderId="0" xfId="0" applyBorder="1" applyAlignment="1" applyProtection="1">
      <alignment horizontal="left"/>
    </xf>
    <xf numFmtId="0" fontId="35" fillId="0" borderId="22"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18"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5" fillId="0" borderId="19" xfId="0" applyFont="1" applyBorder="1" applyAlignment="1" applyProtection="1">
      <alignment horizontal="left" vertical="center" wrapText="1"/>
    </xf>
    <xf numFmtId="0" fontId="18" fillId="0" borderId="0" xfId="0" applyFont="1" applyBorder="1" applyAlignment="1" applyProtection="1">
      <alignment horizontal="left" vertical="center"/>
    </xf>
    <xf numFmtId="0" fontId="2" fillId="0" borderId="0" xfId="0" applyFont="1" applyBorder="1" applyAlignment="1" applyProtection="1">
      <alignment horizontal="left" vertical="center"/>
    </xf>
    <xf numFmtId="49" fontId="35" fillId="0" borderId="29" xfId="0" applyNumberFormat="1" applyFont="1" applyBorder="1" applyAlignment="1" applyProtection="1">
      <alignment horizontal="left" vertical="center" wrapText="1" shrinkToFit="1"/>
    </xf>
    <xf numFmtId="0" fontId="14" fillId="0" borderId="0" xfId="0" applyFont="1" applyBorder="1" applyAlignment="1" applyProtection="1">
      <alignment horizontal="left" vertical="center" wrapText="1"/>
    </xf>
    <xf numFmtId="49" fontId="19" fillId="0" borderId="0"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0" borderId="57" xfId="0" applyFont="1" applyBorder="1" applyAlignment="1" applyProtection="1">
      <alignment horizontal="left" vertical="center" wrapText="1"/>
    </xf>
    <xf numFmtId="0" fontId="23" fillId="0" borderId="47" xfId="0" applyFont="1" applyBorder="1" applyAlignment="1" applyProtection="1">
      <alignment horizontal="left" vertical="center" wrapText="1"/>
    </xf>
    <xf numFmtId="0" fontId="23" fillId="0" borderId="51" xfId="0" applyFont="1" applyBorder="1" applyAlignment="1" applyProtection="1">
      <alignment horizontal="left" vertical="center" wrapText="1"/>
    </xf>
    <xf numFmtId="0" fontId="24" fillId="0" borderId="0" xfId="0" applyFont="1" applyBorder="1" applyAlignment="1" applyProtection="1">
      <alignment horizontal="left" vertical="center" wrapText="1"/>
    </xf>
    <xf numFmtId="49" fontId="41" fillId="0" borderId="0" xfId="0" applyNumberFormat="1" applyFont="1" applyBorder="1" applyAlignment="1" applyProtection="1">
      <alignment horizontal="left"/>
    </xf>
    <xf numFmtId="0" fontId="36" fillId="0" borderId="0" xfId="0" applyFont="1" applyBorder="1" applyAlignment="1" applyProtection="1">
      <alignment horizontal="left" wrapText="1"/>
    </xf>
    <xf numFmtId="0" fontId="32" fillId="5" borderId="44" xfId="0" applyFont="1" applyFill="1" applyBorder="1" applyAlignment="1" applyProtection="1">
      <alignment horizontal="lef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3" fillId="0" borderId="0" xfId="0" applyFont="1" applyBorder="1" applyAlignment="1" applyProtection="1">
      <alignment horizontal="left"/>
    </xf>
    <xf numFmtId="49" fontId="23" fillId="0" borderId="0" xfId="0" applyNumberFormat="1" applyFont="1" applyBorder="1" applyAlignment="1" applyProtection="1">
      <alignment horizontal="left"/>
    </xf>
    <xf numFmtId="0" fontId="26" fillId="5" borderId="44" xfId="0" applyFont="1" applyFill="1" applyBorder="1" applyAlignment="1" applyProtection="1">
      <alignment horizontal="left" vertical="center" wrapText="1"/>
    </xf>
    <xf numFmtId="49" fontId="32" fillId="0" borderId="21" xfId="0" applyNumberFormat="1" applyFont="1" applyBorder="1" applyAlignment="1" applyProtection="1">
      <alignment horizontal="left" vertical="center" wrapText="1"/>
    </xf>
    <xf numFmtId="49" fontId="32" fillId="0" borderId="0" xfId="0" applyNumberFormat="1" applyFont="1" applyBorder="1" applyAlignment="1" applyProtection="1">
      <alignment horizontal="left" vertical="center"/>
    </xf>
    <xf numFmtId="0" fontId="36" fillId="0" borderId="0" xfId="0" applyFont="1" applyBorder="1" applyAlignment="1" applyProtection="1">
      <alignment horizontal="center" vertical="center"/>
    </xf>
    <xf numFmtId="0" fontId="24" fillId="0" borderId="58" xfId="0" applyFont="1" applyAlignment="1" applyProtection="1">
      <alignment horizontal="center" vertical="center"/>
    </xf>
    <xf numFmtId="0" fontId="36" fillId="0" borderId="58" xfId="0" applyFont="1" applyAlignment="1" applyProtection="1">
      <alignment horizontal="center" vertical="center"/>
    </xf>
    <xf numFmtId="0" fontId="23" fillId="0" borderId="0" xfId="0" applyFont="1" applyBorder="1" applyAlignment="1" applyProtection="1">
      <alignment horizontal="center" vertical="center"/>
    </xf>
    <xf numFmtId="49" fontId="23" fillId="0" borderId="83" xfId="0" applyNumberFormat="1" applyFont="1" applyBorder="1" applyAlignment="1" applyProtection="1">
      <alignment horizontal="left" vertical="center" wrapText="1"/>
    </xf>
    <xf numFmtId="49" fontId="23" fillId="0" borderId="84" xfId="0" applyNumberFormat="1" applyFont="1" applyBorder="1" applyAlignment="1" applyProtection="1">
      <alignment horizontal="left" vertical="center" wrapText="1"/>
    </xf>
    <xf numFmtId="4" fontId="47" fillId="0" borderId="84" xfId="0" applyNumberFormat="1" applyFont="1" applyBorder="1" applyAlignment="1" applyProtection="1">
      <alignment horizontal="right" vertical="center" shrinkToFit="1"/>
    </xf>
    <xf numFmtId="167" fontId="37" fillId="0" borderId="85" xfId="0" applyNumberFormat="1" applyFont="1" applyBorder="1" applyAlignment="1" applyProtection="1">
      <alignment horizontal="right" vertical="center"/>
    </xf>
    <xf numFmtId="49" fontId="23" fillId="0" borderId="29" xfId="0" applyNumberFormat="1" applyFont="1" applyBorder="1" applyAlignment="1" applyProtection="1">
      <alignment horizontal="left" vertical="center" wrapText="1" shrinkToFit="1"/>
    </xf>
    <xf numFmtId="49" fontId="24" fillId="0" borderId="29" xfId="0" applyNumberFormat="1" applyFont="1" applyBorder="1" applyAlignment="1" applyProtection="1">
      <alignment horizontal="left" vertical="center" wrapText="1" shrinkToFit="1"/>
    </xf>
    <xf numFmtId="49" fontId="24" fillId="0" borderId="52" xfId="0" applyNumberFormat="1" applyFont="1" applyBorder="1" applyAlignment="1" applyProtection="1">
      <alignment horizontal="left" vertical="center" wrapText="1"/>
    </xf>
    <xf numFmtId="0" fontId="36" fillId="0" borderId="0"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left" wrapText="1"/>
    </xf>
    <xf numFmtId="0" fontId="24"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4" fillId="9" borderId="58" xfId="0" applyFont="1" applyFill="1" applyAlignment="1" applyProtection="1">
      <alignment horizontal="center" vertical="center"/>
    </xf>
    <xf numFmtId="0" fontId="36" fillId="9" borderId="58" xfId="0" applyFont="1" applyFill="1" applyAlignment="1" applyProtection="1">
      <alignment horizontal="center" vertical="center"/>
    </xf>
    <xf numFmtId="4" fontId="37" fillId="0" borderId="29" xfId="0" applyNumberFormat="1" applyFont="1" applyBorder="1" applyAlignment="1">
      <alignment horizontal="right" vertical="center" shrinkToFit="1"/>
      <protection locked="0"/>
    </xf>
    <xf numFmtId="4" fontId="37" fillId="0" borderId="52" xfId="0" applyNumberFormat="1" applyFont="1" applyBorder="1" applyAlignment="1">
      <alignment horizontal="right" vertical="center" shrinkToFit="1"/>
      <protection locked="0"/>
    </xf>
    <xf numFmtId="4" fontId="33" fillId="0" borderId="29" xfId="0" applyNumberFormat="1" applyFont="1" applyBorder="1" applyAlignment="1">
      <alignment horizontal="right" vertical="center" shrinkToFit="1"/>
      <protection locked="0"/>
    </xf>
    <xf numFmtId="4" fontId="33" fillId="0" borderId="49" xfId="0" applyNumberFormat="1" applyFont="1" applyBorder="1" applyAlignment="1">
      <alignment horizontal="right" vertical="center" shrinkToFit="1"/>
      <protection locked="0"/>
    </xf>
    <xf numFmtId="4" fontId="33" fillId="0" borderId="52" xfId="0" applyNumberFormat="1" applyFont="1" applyBorder="1" applyAlignment="1">
      <alignment horizontal="right" vertical="center" shrinkToFit="1"/>
      <protection locked="0"/>
    </xf>
    <xf numFmtId="4" fontId="33" fillId="0" borderId="54" xfId="0" applyNumberFormat="1" applyFont="1" applyBorder="1" applyAlignment="1">
      <alignment horizontal="right" vertical="center" shrinkToFit="1"/>
      <protection locked="0"/>
    </xf>
    <xf numFmtId="4" fontId="7" fillId="0" borderId="46" xfId="0" applyNumberFormat="1" applyFont="1" applyBorder="1" applyAlignment="1">
      <alignment horizontal="right" vertical="center" shrinkToFit="1"/>
      <protection locked="0"/>
    </xf>
    <xf numFmtId="4" fontId="7" fillId="0" borderId="49" xfId="0" applyNumberFormat="1" applyFont="1" applyBorder="1" applyAlignment="1">
      <alignment horizontal="right" vertical="center" shrinkToFit="1"/>
      <protection locked="0"/>
    </xf>
    <xf numFmtId="0" fontId="32" fillId="5" borderId="19" xfId="0" applyFont="1" applyFill="1" applyBorder="1" applyAlignment="1" applyProtection="1">
      <alignment horizontal="center" vertical="center"/>
    </xf>
    <xf numFmtId="0" fontId="32" fillId="5" borderId="22" xfId="0" applyFont="1" applyFill="1" applyBorder="1" applyAlignment="1" applyProtection="1">
      <alignment horizontal="center" vertical="center" wrapText="1"/>
    </xf>
    <xf numFmtId="0" fontId="9" fillId="0" borderId="75" xfId="5" applyFont="1" applyBorder="1" applyAlignment="1" applyProtection="1">
      <alignment horizontal="center" vertical="center"/>
      <protection hidden="1"/>
    </xf>
    <xf numFmtId="0" fontId="0" fillId="0" borderId="58" xfId="0" applyProtection="1">
      <alignment vertical="top"/>
    </xf>
    <xf numFmtId="0" fontId="4" fillId="5" borderId="13" xfId="0" applyFont="1" applyFill="1" applyBorder="1" applyAlignment="1" applyProtection="1">
      <alignment horizontal="right"/>
    </xf>
    <xf numFmtId="0" fontId="5" fillId="0" borderId="17" xfId="0" applyFont="1" applyBorder="1" applyAlignment="1" applyProtection="1">
      <alignment vertical="center" wrapText="1"/>
    </xf>
    <xf numFmtId="0" fontId="6" fillId="5" borderId="13" xfId="0" applyFont="1" applyFill="1" applyBorder="1" applyAlignment="1" applyProtection="1">
      <alignment vertical="center" wrapText="1"/>
    </xf>
    <xf numFmtId="0" fontId="7" fillId="0" borderId="17" xfId="0" applyFont="1" applyBorder="1" applyAlignment="1" applyProtection="1">
      <alignment vertical="center" wrapText="1"/>
    </xf>
    <xf numFmtId="0" fontId="8" fillId="0" borderId="17" xfId="0" applyFont="1" applyBorder="1" applyAlignment="1" applyProtection="1">
      <alignment vertical="center" wrapText="1"/>
    </xf>
    <xf numFmtId="0" fontId="5" fillId="8" borderId="9" xfId="0" applyFont="1" applyFill="1" applyBorder="1" applyAlignment="1" applyProtection="1">
      <alignment vertical="center" wrapText="1"/>
    </xf>
    <xf numFmtId="0" fontId="3" fillId="4" borderId="55" xfId="0" applyFont="1" applyFill="1" applyBorder="1" applyAlignment="1" applyProtection="1">
      <alignment horizontal="center" vertical="center"/>
    </xf>
    <xf numFmtId="0" fontId="55" fillId="7" borderId="79" xfId="0" applyFont="1" applyFill="1" applyBorder="1" applyAlignment="1" applyProtection="1">
      <alignment horizontal="center" vertical="center" wrapText="1"/>
      <protection locked="0" hidden="1"/>
    </xf>
    <xf numFmtId="0" fontId="55" fillId="7" borderId="78" xfId="4" applyFont="1" applyFill="1" applyBorder="1" applyAlignment="1" applyProtection="1">
      <alignment horizontal="center" vertical="center" wrapText="1"/>
      <protection locked="0" hidden="1"/>
    </xf>
    <xf numFmtId="0" fontId="55" fillId="7" borderId="78" xfId="4" applyFont="1" applyFill="1" applyBorder="1" applyAlignment="1" applyProtection="1">
      <alignment horizontal="center" vertical="center"/>
      <protection locked="0" hidden="1"/>
    </xf>
    <xf numFmtId="0" fontId="55" fillId="7" borderId="77" xfId="0" applyFont="1" applyFill="1" applyBorder="1" applyAlignment="1" applyProtection="1">
      <alignment horizontal="center" vertical="center" wrapText="1"/>
      <protection locked="0" hidden="1"/>
    </xf>
    <xf numFmtId="0" fontId="55" fillId="7" borderId="77" xfId="4" applyFont="1" applyFill="1" applyBorder="1" applyAlignment="1" applyProtection="1">
      <alignment horizontal="center" vertical="center"/>
      <protection locked="0"/>
    </xf>
    <xf numFmtId="0" fontId="55" fillId="7" borderId="78" xfId="0" applyFont="1" applyFill="1" applyBorder="1" applyAlignment="1" applyProtection="1">
      <alignment horizontal="center" vertical="center" wrapText="1"/>
      <protection locked="0" hidden="1"/>
    </xf>
    <xf numFmtId="0" fontId="32" fillId="5" borderId="44" xfId="0" applyFont="1" applyFill="1" applyBorder="1" applyAlignment="1">
      <alignment horizontal="left" vertical="center" wrapText="1"/>
      <protection locked="0"/>
    </xf>
    <xf numFmtId="0" fontId="30" fillId="5" borderId="45" xfId="0" applyFont="1" applyFill="1" applyBorder="1" applyAlignment="1">
      <alignment horizontal="left" vertical="center"/>
      <protection locked="0"/>
    </xf>
    <xf numFmtId="0" fontId="30" fillId="5" borderId="46" xfId="0" applyFont="1" applyFill="1" applyBorder="1" applyAlignment="1">
      <alignment horizontal="left" vertical="center"/>
      <protection locked="0"/>
    </xf>
    <xf numFmtId="49" fontId="18" fillId="0" borderId="29" xfId="0" applyNumberFormat="1" applyFont="1" applyBorder="1" applyAlignment="1" applyProtection="1">
      <alignment horizontal="left" vertical="center" wrapText="1"/>
    </xf>
    <xf numFmtId="1" fontId="49" fillId="0" borderId="66" xfId="0" applyNumberFormat="1" applyFont="1" applyBorder="1" applyAlignment="1" applyProtection="1">
      <alignment horizontal="center" vertical="center"/>
    </xf>
    <xf numFmtId="0" fontId="6" fillId="5" borderId="9" xfId="0" applyFont="1" applyFill="1" applyBorder="1" applyAlignment="1" applyProtection="1">
      <alignment horizontal="center" vertical="center"/>
    </xf>
    <xf numFmtId="0" fontId="2" fillId="0" borderId="9" xfId="0" applyFont="1" applyBorder="1" applyAlignment="1" applyProtection="1">
      <alignment horizontal="center" vertical="center"/>
    </xf>
    <xf numFmtId="0" fontId="9" fillId="0" borderId="75" xfId="0" applyFont="1" applyBorder="1" applyAlignment="1" applyProtection="1">
      <alignment horizontal="center" vertical="center"/>
      <protection hidden="1"/>
    </xf>
    <xf numFmtId="0" fontId="7" fillId="0" borderId="64" xfId="0" applyFont="1" applyBorder="1" applyAlignment="1" applyProtection="1">
      <alignment vertical="center" wrapText="1"/>
    </xf>
    <xf numFmtId="0" fontId="33" fillId="0" borderId="13" xfId="0" applyFont="1" applyBorder="1" applyAlignment="1" applyProtection="1">
      <alignment vertical="center"/>
    </xf>
    <xf numFmtId="0" fontId="33" fillId="0" borderId="87" xfId="0" applyFont="1" applyBorder="1" applyAlignment="1" applyProtection="1">
      <alignment vertical="center"/>
    </xf>
    <xf numFmtId="0" fontId="64" fillId="0" borderId="0" xfId="0" applyFont="1" applyBorder="1" applyProtection="1">
      <alignment vertical="top"/>
    </xf>
    <xf numFmtId="0" fontId="2" fillId="0" borderId="58" xfId="0" applyFont="1" applyProtection="1">
      <alignment vertical="top"/>
    </xf>
    <xf numFmtId="0" fontId="2" fillId="0" borderId="58" xfId="0" applyFont="1" applyAlignment="1" applyProtection="1">
      <alignment vertical="center"/>
    </xf>
    <xf numFmtId="0" fontId="15" fillId="5" borderId="58" xfId="0" applyFont="1" applyFill="1" applyAlignment="1" applyProtection="1">
      <alignment horizontal="center" vertical="center" wrapText="1"/>
    </xf>
    <xf numFmtId="0" fontId="64" fillId="0" borderId="0" xfId="0" applyFont="1" applyBorder="1" applyAlignment="1" applyProtection="1">
      <alignment vertical="center"/>
    </xf>
    <xf numFmtId="167" fontId="65" fillId="0" borderId="49" xfId="0" applyNumberFormat="1" applyFont="1" applyBorder="1" applyAlignment="1" applyProtection="1">
      <alignment horizontal="right" vertical="center"/>
    </xf>
    <xf numFmtId="49" fontId="67" fillId="0" borderId="58" xfId="0" applyNumberFormat="1" applyFont="1" applyAlignment="1" applyProtection="1">
      <alignment horizontal="left" vertical="center" wrapText="1"/>
    </xf>
    <xf numFmtId="49" fontId="61" fillId="0" borderId="58" xfId="0" applyNumberFormat="1" applyFont="1" applyAlignment="1" applyProtection="1">
      <alignment horizontal="center" vertical="center" wrapText="1"/>
    </xf>
    <xf numFmtId="0" fontId="15" fillId="5" borderId="93" xfId="0" applyFont="1" applyFill="1" applyBorder="1" applyAlignment="1" applyProtection="1">
      <alignment horizontal="center" vertical="center" wrapText="1"/>
    </xf>
    <xf numFmtId="0" fontId="4" fillId="5" borderId="94" xfId="0" applyFont="1" applyFill="1" applyBorder="1" applyAlignment="1" applyProtection="1">
      <alignment horizontal="center" vertical="center"/>
    </xf>
    <xf numFmtId="0" fontId="15" fillId="5" borderId="32" xfId="0" applyFont="1" applyFill="1" applyBorder="1" applyAlignment="1" applyProtection="1">
      <alignment horizontal="center" vertical="center" wrapText="1"/>
    </xf>
    <xf numFmtId="165" fontId="12" fillId="0" borderId="18" xfId="0" applyNumberFormat="1" applyFont="1" applyBorder="1" applyAlignment="1">
      <alignment horizontal="center" vertical="center" wrapText="1"/>
      <protection locked="0"/>
    </xf>
    <xf numFmtId="0" fontId="12" fillId="0" borderId="18" xfId="0" applyFont="1" applyBorder="1" applyAlignment="1">
      <alignment horizontal="center" vertical="center" wrapText="1"/>
      <protection locked="0"/>
    </xf>
    <xf numFmtId="1" fontId="12" fillId="0" borderId="18" xfId="0" applyNumberFormat="1" applyFont="1" applyBorder="1" applyAlignment="1">
      <alignment horizontal="center" vertical="center" wrapText="1"/>
      <protection locked="0"/>
    </xf>
    <xf numFmtId="49" fontId="12" fillId="0" borderId="18" xfId="0" applyNumberFormat="1" applyFont="1" applyBorder="1" applyAlignment="1">
      <alignment horizontal="center" vertical="center" wrapText="1"/>
      <protection locked="0"/>
    </xf>
    <xf numFmtId="49" fontId="18" fillId="0" borderId="52" xfId="0" applyNumberFormat="1" applyFont="1" applyBorder="1" applyAlignment="1" applyProtection="1">
      <alignment horizontal="left" vertical="center" wrapText="1"/>
    </xf>
    <xf numFmtId="49" fontId="18" fillId="0" borderId="29" xfId="0" applyNumberFormat="1" applyFont="1" applyBorder="1" applyAlignment="1" applyProtection="1">
      <alignment horizontal="left" vertical="center" wrapText="1" shrinkToFit="1"/>
    </xf>
    <xf numFmtId="0" fontId="20" fillId="0" borderId="0" xfId="0" applyFont="1" applyBorder="1" applyProtection="1">
      <alignment vertical="top"/>
    </xf>
    <xf numFmtId="0" fontId="5" fillId="0" borderId="64" xfId="0" applyFont="1" applyBorder="1" applyAlignment="1" applyProtection="1">
      <alignment vertical="center" wrapText="1"/>
    </xf>
    <xf numFmtId="49" fontId="32" fillId="0" borderId="48" xfId="0" applyNumberFormat="1" applyFont="1" applyBorder="1" applyAlignment="1" applyProtection="1">
      <alignment horizontal="left" vertical="center" wrapText="1"/>
    </xf>
    <xf numFmtId="49" fontId="32" fillId="0" borderId="50" xfId="0" applyNumberFormat="1" applyFont="1" applyBorder="1" applyAlignment="1" applyProtection="1">
      <alignment horizontal="left" vertical="center" wrapText="1"/>
    </xf>
    <xf numFmtId="49" fontId="24" fillId="0" borderId="51" xfId="0" applyNumberFormat="1" applyFont="1" applyBorder="1" applyAlignment="1" applyProtection="1">
      <alignment horizontal="left" vertical="center" wrapText="1"/>
    </xf>
    <xf numFmtId="49" fontId="32" fillId="0" borderId="53" xfId="0" applyNumberFormat="1" applyFont="1" applyBorder="1" applyAlignment="1" applyProtection="1">
      <alignment horizontal="left" vertical="center" wrapText="1"/>
    </xf>
    <xf numFmtId="49" fontId="24" fillId="0" borderId="47" xfId="0" applyNumberFormat="1" applyFont="1" applyBorder="1" applyAlignment="1" applyProtection="1">
      <alignment horizontal="left" vertical="center" shrinkToFit="1"/>
    </xf>
    <xf numFmtId="49" fontId="32" fillId="0" borderId="48" xfId="0" applyNumberFormat="1" applyFont="1" applyBorder="1" applyAlignment="1" applyProtection="1">
      <alignment horizontal="left" vertical="center" shrinkToFit="1"/>
    </xf>
    <xf numFmtId="3" fontId="33" fillId="0" borderId="29" xfId="0" applyNumberFormat="1" applyFont="1" applyBorder="1" applyAlignment="1">
      <alignment horizontal="right" vertical="center" shrinkToFit="1"/>
      <protection locked="0"/>
    </xf>
    <xf numFmtId="49" fontId="43" fillId="0" borderId="45" xfId="0" applyNumberFormat="1" applyFont="1" applyBorder="1" applyAlignment="1" applyProtection="1">
      <alignment horizontal="left" vertical="center" wrapText="1"/>
    </xf>
    <xf numFmtId="49" fontId="43" fillId="0" borderId="82" xfId="0" applyNumberFormat="1" applyFont="1" applyBorder="1" applyAlignment="1" applyProtection="1">
      <alignment horizontal="left" vertical="center" wrapText="1"/>
    </xf>
    <xf numFmtId="49" fontId="32" fillId="0" borderId="52" xfId="0" applyNumberFormat="1" applyFont="1" applyBorder="1" applyAlignment="1" applyProtection="1">
      <alignment horizontal="left" vertical="center" wrapText="1"/>
    </xf>
    <xf numFmtId="0" fontId="69" fillId="0" borderId="63" xfId="0" applyFont="1" applyBorder="1" applyAlignment="1" applyProtection="1">
      <alignment horizontal="center" vertical="center" wrapText="1"/>
    </xf>
    <xf numFmtId="0" fontId="65" fillId="0" borderId="0" xfId="0" applyFont="1" applyBorder="1" applyAlignment="1" applyProtection="1">
      <alignment horizontal="center" vertical="center"/>
    </xf>
    <xf numFmtId="0" fontId="65" fillId="0" borderId="0" xfId="0" applyFont="1" applyBorder="1" applyAlignment="1" applyProtection="1">
      <alignment vertical="center"/>
    </xf>
    <xf numFmtId="0" fontId="33" fillId="0" borderId="58" xfId="0" applyFont="1" applyAlignment="1" applyProtection="1">
      <alignment vertical="center"/>
    </xf>
    <xf numFmtId="49" fontId="43" fillId="0" borderId="84" xfId="0" applyNumberFormat="1" applyFont="1" applyBorder="1" applyAlignment="1" applyProtection="1">
      <alignment horizontal="left" vertical="center" wrapText="1"/>
    </xf>
    <xf numFmtId="49" fontId="23" fillId="5" borderId="45" xfId="0" applyNumberFormat="1" applyFont="1" applyFill="1" applyBorder="1" applyAlignment="1" applyProtection="1">
      <alignment horizontal="left" vertical="center"/>
    </xf>
    <xf numFmtId="167" fontId="37" fillId="0" borderId="89" xfId="0" applyNumberFormat="1" applyFont="1" applyBorder="1" applyAlignment="1" applyProtection="1">
      <alignment horizontal="right" vertical="center"/>
    </xf>
    <xf numFmtId="0" fontId="38" fillId="0" borderId="0" xfId="0" applyFont="1" applyBorder="1" applyAlignment="1" applyProtection="1">
      <alignment vertical="center"/>
    </xf>
    <xf numFmtId="0" fontId="43" fillId="5" borderId="22" xfId="0" applyFont="1" applyFill="1" applyBorder="1" applyAlignment="1" applyProtection="1">
      <alignment horizontal="center" vertical="center" wrapText="1"/>
    </xf>
    <xf numFmtId="0" fontId="43" fillId="5" borderId="23" xfId="0" applyFont="1" applyFill="1" applyBorder="1" applyAlignment="1" applyProtection="1">
      <alignment horizontal="center" vertical="center" wrapText="1"/>
    </xf>
    <xf numFmtId="0" fontId="70" fillId="0" borderId="0" xfId="0" applyFont="1" applyBorder="1" applyAlignment="1" applyProtection="1">
      <alignment horizontal="center" vertical="center"/>
    </xf>
    <xf numFmtId="0" fontId="62" fillId="0" borderId="0" xfId="0" applyFont="1" applyBorder="1" applyAlignment="1" applyProtection="1">
      <alignment horizontal="right" vertical="center"/>
    </xf>
    <xf numFmtId="0" fontId="36" fillId="0" borderId="0" xfId="0" applyFont="1" applyBorder="1" applyAlignment="1" applyProtection="1">
      <alignment vertical="center"/>
    </xf>
    <xf numFmtId="14" fontId="9" fillId="0" borderId="75" xfId="0" applyNumberFormat="1" applyFont="1" applyBorder="1" applyAlignment="1" applyProtection="1">
      <alignment horizontal="center" vertical="center"/>
      <protection hidden="1"/>
    </xf>
    <xf numFmtId="49" fontId="23" fillId="0" borderId="45" xfId="0" applyNumberFormat="1" applyFont="1" applyBorder="1" applyAlignment="1" applyProtection="1">
      <alignment horizontal="left" vertical="center" wrapText="1"/>
    </xf>
    <xf numFmtId="0" fontId="7" fillId="0" borderId="0" xfId="0" applyFont="1" applyBorder="1" applyAlignment="1" applyProtection="1">
      <alignment vertical="center"/>
    </xf>
    <xf numFmtId="1" fontId="2" fillId="6" borderId="76" xfId="0" applyNumberFormat="1" applyFont="1" applyFill="1" applyBorder="1" applyProtection="1">
      <alignment vertical="top"/>
    </xf>
    <xf numFmtId="0" fontId="71" fillId="10" borderId="92" xfId="0" applyFont="1" applyFill="1" applyBorder="1" applyAlignment="1" applyProtection="1">
      <alignment horizontal="center" vertical="center"/>
    </xf>
    <xf numFmtId="164" fontId="17" fillId="0" borderId="29" xfId="6" applyFont="1" applyBorder="1" applyAlignment="1">
      <alignment horizontal="right" vertical="top" shrinkToFit="1"/>
    </xf>
    <xf numFmtId="164" fontId="17" fillId="0" borderId="82" xfId="6" applyFont="1" applyBorder="1" applyAlignment="1">
      <alignment horizontal="right" vertical="top" shrinkToFit="1"/>
    </xf>
    <xf numFmtId="49" fontId="43" fillId="0" borderId="50" xfId="0" applyNumberFormat="1" applyFont="1" applyBorder="1" applyAlignment="1" applyProtection="1">
      <alignment horizontal="left" vertical="center" wrapText="1"/>
    </xf>
    <xf numFmtId="49" fontId="43" fillId="0" borderId="48" xfId="0" applyNumberFormat="1" applyFont="1" applyBorder="1" applyAlignment="1" applyProtection="1">
      <alignment horizontal="left" vertical="center" wrapText="1"/>
    </xf>
    <xf numFmtId="49" fontId="43" fillId="0" borderId="53" xfId="0" applyNumberFormat="1" applyFont="1" applyBorder="1" applyAlignment="1" applyProtection="1">
      <alignment horizontal="left" vertical="center" wrapText="1"/>
    </xf>
    <xf numFmtId="49" fontId="23" fillId="0" borderId="57" xfId="0" applyNumberFormat="1" applyFont="1" applyBorder="1" applyAlignment="1" applyProtection="1">
      <alignment horizontal="left" vertical="center" wrapText="1"/>
    </xf>
    <xf numFmtId="49" fontId="43" fillId="0" borderId="43" xfId="0" applyNumberFormat="1" applyFont="1" applyBorder="1" applyAlignment="1" applyProtection="1">
      <alignment horizontal="left" vertical="center" wrapText="1"/>
    </xf>
    <xf numFmtId="4" fontId="37" fillId="0" borderId="46" xfId="0" applyNumberFormat="1" applyFont="1" applyBorder="1" applyAlignment="1">
      <alignment horizontal="right" vertical="center" shrinkToFit="1"/>
      <protection locked="0"/>
    </xf>
    <xf numFmtId="4" fontId="37" fillId="0" borderId="49" xfId="0" applyNumberFormat="1" applyFont="1" applyBorder="1" applyAlignment="1">
      <alignment horizontal="right" vertical="center" shrinkToFit="1"/>
      <protection locked="0"/>
    </xf>
    <xf numFmtId="4" fontId="37" fillId="0" borderId="54" xfId="0" applyNumberFormat="1" applyFont="1" applyBorder="1" applyAlignment="1">
      <alignment horizontal="right" vertical="center" shrinkToFit="1"/>
      <protection locked="0"/>
    </xf>
    <xf numFmtId="49" fontId="23" fillId="0" borderId="88" xfId="0" applyNumberFormat="1" applyFont="1" applyBorder="1" applyAlignment="1" applyProtection="1">
      <alignment horizontal="left" vertical="center" wrapText="1"/>
    </xf>
    <xf numFmtId="49" fontId="23" fillId="0" borderId="81" xfId="0" applyNumberFormat="1" applyFont="1" applyBorder="1" applyAlignment="1" applyProtection="1">
      <alignment horizontal="left" vertical="center" wrapText="1" shrinkToFit="1"/>
    </xf>
    <xf numFmtId="49" fontId="43" fillId="0" borderId="81" xfId="0" applyNumberFormat="1" applyFont="1" applyBorder="1" applyAlignment="1" applyProtection="1">
      <alignment horizontal="left" vertical="center" wrapText="1"/>
    </xf>
    <xf numFmtId="4" fontId="37" fillId="0" borderId="81" xfId="0" applyNumberFormat="1" applyFont="1" applyBorder="1" applyAlignment="1">
      <alignment horizontal="right" vertical="center" shrinkToFit="1"/>
      <protection locked="0"/>
    </xf>
    <xf numFmtId="0" fontId="23" fillId="0" borderId="51" xfId="0" applyFont="1" applyBorder="1" applyAlignment="1" applyProtection="1">
      <alignment horizontal="right" vertical="center" wrapText="1"/>
    </xf>
    <xf numFmtId="49" fontId="43" fillId="0" borderId="52" xfId="0" applyNumberFormat="1" applyFont="1" applyBorder="1" applyAlignment="1" applyProtection="1">
      <alignment horizontal="left" vertical="center" wrapText="1"/>
    </xf>
    <xf numFmtId="49" fontId="72" fillId="0" borderId="47" xfId="0" applyNumberFormat="1" applyFont="1" applyBorder="1" applyAlignment="1" applyProtection="1">
      <alignment horizontal="left" vertical="center" wrapText="1"/>
    </xf>
    <xf numFmtId="49" fontId="72" fillId="0" borderId="29" xfId="0" applyNumberFormat="1" applyFont="1" applyBorder="1" applyAlignment="1" applyProtection="1">
      <alignment horizontal="left" vertical="center" wrapText="1"/>
    </xf>
    <xf numFmtId="49" fontId="43" fillId="0" borderId="29" xfId="0" applyNumberFormat="1" applyFont="1" applyBorder="1" applyAlignment="1" applyProtection="1">
      <alignment horizontal="left" vertical="center" wrapText="1" shrinkToFit="1"/>
    </xf>
    <xf numFmtId="49" fontId="43" fillId="0" borderId="47" xfId="0" applyNumberFormat="1" applyFont="1" applyBorder="1" applyAlignment="1" applyProtection="1">
      <alignment horizontal="left" vertical="center" wrapText="1"/>
    </xf>
    <xf numFmtId="0" fontId="15" fillId="5" borderId="102" xfId="0" applyFont="1" applyFill="1" applyBorder="1" applyAlignment="1" applyProtection="1">
      <alignment horizontal="center" vertical="center" wrapText="1"/>
    </xf>
    <xf numFmtId="0" fontId="4" fillId="5" borderId="103" xfId="0" applyFont="1" applyFill="1" applyBorder="1" applyAlignment="1" applyProtection="1">
      <alignment horizontal="center" vertical="center"/>
    </xf>
    <xf numFmtId="0" fontId="20" fillId="9" borderId="0" xfId="0" applyFont="1" applyFill="1" applyBorder="1" applyAlignment="1" applyProtection="1">
      <alignment vertical="center"/>
    </xf>
    <xf numFmtId="0" fontId="64" fillId="9" borderId="0" xfId="0" applyFont="1" applyFill="1" applyBorder="1" applyAlignment="1" applyProtection="1">
      <alignment vertical="center"/>
    </xf>
    <xf numFmtId="0" fontId="37" fillId="9" borderId="64" xfId="0" applyFont="1" applyFill="1" applyBorder="1" applyAlignment="1" applyProtection="1">
      <alignment vertical="center" wrapText="1"/>
    </xf>
    <xf numFmtId="0" fontId="28" fillId="9" borderId="0" xfId="0" applyFont="1" applyFill="1" applyBorder="1" applyAlignment="1" applyProtection="1">
      <alignment vertical="center"/>
    </xf>
    <xf numFmtId="0" fontId="68" fillId="9" borderId="0" xfId="0" applyFont="1" applyFill="1" applyBorder="1" applyAlignment="1" applyProtection="1">
      <alignment vertical="center" wrapText="1"/>
    </xf>
    <xf numFmtId="14" fontId="9" fillId="9" borderId="75" xfId="0" applyNumberFormat="1" applyFont="1" applyFill="1" applyBorder="1" applyAlignment="1" applyProtection="1">
      <alignment horizontal="center" vertical="center"/>
      <protection hidden="1"/>
    </xf>
    <xf numFmtId="0" fontId="35" fillId="0" borderId="24" xfId="0" applyFont="1" applyBorder="1" applyAlignment="1" applyProtection="1">
      <alignment horizontal="center" vertical="center" wrapText="1"/>
    </xf>
    <xf numFmtId="0" fontId="35" fillId="0" borderId="40" xfId="0" applyFont="1" applyBorder="1" applyAlignment="1" applyProtection="1">
      <alignment horizontal="center" vertical="center" wrapText="1"/>
    </xf>
    <xf numFmtId="49" fontId="32" fillId="0" borderId="41" xfId="0" applyNumberFormat="1" applyFont="1" applyBorder="1" applyAlignment="1" applyProtection="1">
      <alignment horizontal="center" vertical="center" wrapText="1"/>
    </xf>
    <xf numFmtId="0" fontId="43" fillId="0" borderId="19" xfId="0" applyFont="1" applyBorder="1" applyAlignment="1" applyProtection="1">
      <alignment horizontal="center" vertical="center" wrapText="1"/>
    </xf>
    <xf numFmtId="0" fontId="43" fillId="0" borderId="22" xfId="0" applyFont="1" applyBorder="1" applyAlignment="1" applyProtection="1">
      <alignment horizontal="center" vertical="center" wrapText="1"/>
    </xf>
    <xf numFmtId="49" fontId="43" fillId="0" borderId="41" xfId="0" applyNumberFormat="1" applyFont="1" applyBorder="1" applyAlignment="1" applyProtection="1">
      <alignment horizontal="center" vertical="center" wrapText="1"/>
    </xf>
    <xf numFmtId="0" fontId="43" fillId="0" borderId="22" xfId="0" applyFont="1" applyBorder="1" applyAlignment="1" applyProtection="1">
      <alignment horizontal="center" vertical="center"/>
    </xf>
    <xf numFmtId="0" fontId="43" fillId="0" borderId="23" xfId="0" applyFont="1" applyBorder="1" applyAlignment="1" applyProtection="1">
      <alignment horizontal="center" vertical="center" wrapText="1"/>
    </xf>
    <xf numFmtId="0" fontId="35" fillId="0" borderId="19" xfId="0" applyFont="1" applyBorder="1" applyAlignment="1" applyProtection="1">
      <alignment horizontal="center" vertical="center" wrapText="1"/>
    </xf>
    <xf numFmtId="0" fontId="35" fillId="0" borderId="22" xfId="0" applyFont="1" applyBorder="1" applyAlignment="1" applyProtection="1">
      <alignment horizontal="center" vertical="center" wrapText="1"/>
    </xf>
    <xf numFmtId="0" fontId="59" fillId="0" borderId="0" xfId="0" applyFont="1" applyBorder="1" applyAlignment="1" applyProtection="1">
      <alignment horizontal="center" wrapText="1"/>
    </xf>
    <xf numFmtId="0" fontId="60" fillId="0" borderId="0" xfId="0" applyFont="1" applyBorder="1" applyProtection="1">
      <alignment vertical="top"/>
    </xf>
    <xf numFmtId="0" fontId="51" fillId="0" borderId="58" xfId="0" applyFont="1" applyProtection="1">
      <alignment vertical="top"/>
    </xf>
    <xf numFmtId="165" fontId="12" fillId="0" borderId="58" xfId="0" applyNumberFormat="1" applyFont="1" applyAlignment="1" applyProtection="1">
      <alignment horizontal="center" vertical="center" wrapText="1"/>
    </xf>
    <xf numFmtId="0" fontId="66" fillId="0" borderId="76" xfId="0" applyFont="1" applyBorder="1" applyAlignment="1" applyProtection="1">
      <alignment horizontal="center" vertical="center"/>
      <protection hidden="1"/>
    </xf>
    <xf numFmtId="0" fontId="66" fillId="0" borderId="76" xfId="0" applyFont="1" applyBorder="1" applyAlignment="1" applyProtection="1">
      <alignment vertical="center"/>
      <protection hidden="1"/>
    </xf>
    <xf numFmtId="0" fontId="23" fillId="0" borderId="76" xfId="0" applyFont="1" applyBorder="1" applyAlignment="1" applyProtection="1">
      <alignment horizontal="center" vertical="center"/>
      <protection hidden="1"/>
    </xf>
    <xf numFmtId="0" fontId="23" fillId="0" borderId="76" xfId="0" applyFont="1" applyBorder="1" applyAlignment="1" applyProtection="1">
      <alignment vertical="center"/>
      <protection hidden="1"/>
    </xf>
    <xf numFmtId="0" fontId="15" fillId="5" borderId="74" xfId="0" applyFont="1" applyFill="1" applyBorder="1" applyAlignment="1">
      <alignment horizontal="center" vertical="center" wrapText="1"/>
      <protection locked="0"/>
    </xf>
    <xf numFmtId="0" fontId="63" fillId="0" borderId="0" xfId="0" applyFont="1" applyBorder="1" applyAlignment="1">
      <alignment horizontal="left" vertical="center" wrapText="1"/>
      <protection locked="0"/>
    </xf>
    <xf numFmtId="0" fontId="63" fillId="0" borderId="0" xfId="0" applyFont="1" applyBorder="1" applyAlignment="1">
      <alignment horizontal="left" vertical="center"/>
      <protection locked="0"/>
    </xf>
    <xf numFmtId="49" fontId="63" fillId="0" borderId="0" xfId="0" applyNumberFormat="1" applyFont="1" applyBorder="1" applyAlignment="1">
      <alignment horizontal="left" vertical="center"/>
      <protection locked="0"/>
    </xf>
    <xf numFmtId="4" fontId="37" fillId="0" borderId="29" xfId="8" applyNumberFormat="1" applyFont="1" applyBorder="1" applyAlignment="1" applyProtection="1">
      <alignment horizontal="right" vertical="center" shrinkToFit="1"/>
      <protection locked="0"/>
    </xf>
    <xf numFmtId="4" fontId="37" fillId="0" borderId="29" xfId="13" applyNumberFormat="1" applyFont="1" applyBorder="1" applyAlignment="1" applyProtection="1">
      <alignment horizontal="right" vertical="center" shrinkToFit="1"/>
      <protection locked="0"/>
    </xf>
    <xf numFmtId="49" fontId="15" fillId="10" borderId="90" xfId="0" applyNumberFormat="1" applyFont="1" applyFill="1" applyBorder="1" applyAlignment="1" applyProtection="1">
      <alignment horizontal="left" vertical="center" wrapText="1"/>
    </xf>
    <xf numFmtId="49" fontId="15" fillId="10" borderId="95" xfId="0" applyNumberFormat="1" applyFont="1" applyFill="1" applyBorder="1" applyAlignment="1" applyProtection="1">
      <alignment horizontal="left" vertical="center" wrapText="1"/>
    </xf>
    <xf numFmtId="49" fontId="15" fillId="10" borderId="91" xfId="0" applyNumberFormat="1" applyFont="1" applyFill="1" applyBorder="1" applyAlignment="1" applyProtection="1">
      <alignment horizontal="left" vertical="center" wrapText="1"/>
    </xf>
    <xf numFmtId="49" fontId="15" fillId="5" borderId="87" xfId="0" applyNumberFormat="1" applyFont="1" applyFill="1" applyBorder="1" applyAlignment="1" applyProtection="1">
      <alignment horizontal="center" vertical="center" wrapText="1"/>
    </xf>
    <xf numFmtId="0" fontId="32" fillId="5" borderId="20" xfId="0" applyFont="1" applyFill="1" applyBorder="1" applyAlignment="1" applyProtection="1">
      <alignment horizontal="center" vertical="center" wrapText="1"/>
    </xf>
    <xf numFmtId="0" fontId="23" fillId="0" borderId="56" xfId="0" applyFont="1" applyBorder="1" applyProtection="1">
      <alignment vertical="top"/>
    </xf>
    <xf numFmtId="0" fontId="23" fillId="0" borderId="21" xfId="0" applyFont="1" applyBorder="1" applyProtection="1">
      <alignment vertical="top"/>
    </xf>
    <xf numFmtId="49" fontId="16" fillId="0" borderId="25" xfId="0" applyNumberFormat="1" applyFont="1" applyBorder="1" applyAlignment="1" applyProtection="1">
      <alignment horizontal="left" vertical="center"/>
    </xf>
    <xf numFmtId="0" fontId="9" fillId="0" borderId="26" xfId="0" applyFont="1" applyBorder="1" applyProtection="1">
      <alignment vertical="top"/>
    </xf>
    <xf numFmtId="0" fontId="9" fillId="0" borderId="27" xfId="0" applyFont="1" applyBorder="1" applyProtection="1">
      <alignment vertical="top"/>
    </xf>
    <xf numFmtId="49" fontId="16" fillId="0" borderId="31" xfId="0" applyNumberFormat="1" applyFont="1" applyBorder="1" applyAlignment="1" applyProtection="1">
      <alignment horizontal="left" vertical="center"/>
    </xf>
    <xf numFmtId="0" fontId="9" fillId="0" borderId="32" xfId="0" applyFont="1" applyBorder="1" applyProtection="1">
      <alignment vertical="top"/>
    </xf>
    <xf numFmtId="0" fontId="9" fillId="0" borderId="33" xfId="0" applyFont="1" applyBorder="1" applyProtection="1">
      <alignment vertical="top"/>
    </xf>
    <xf numFmtId="49" fontId="16" fillId="0" borderId="36" xfId="0" applyNumberFormat="1" applyFont="1" applyBorder="1" applyAlignment="1" applyProtection="1">
      <alignment horizontal="left" vertical="center"/>
    </xf>
    <xf numFmtId="0" fontId="9" fillId="0" borderId="37" xfId="0" applyFont="1" applyBorder="1" applyProtection="1">
      <alignment vertical="top"/>
    </xf>
    <xf numFmtId="0" fontId="9" fillId="0" borderId="38" xfId="0" applyFont="1" applyBorder="1" applyProtection="1">
      <alignment vertical="top"/>
    </xf>
    <xf numFmtId="0" fontId="23" fillId="0" borderId="10" xfId="0" applyFont="1" applyBorder="1" applyProtection="1">
      <alignment vertical="top"/>
    </xf>
    <xf numFmtId="49" fontId="54" fillId="5" borderId="96" xfId="0" applyNumberFormat="1" applyFont="1" applyFill="1" applyBorder="1" applyAlignment="1" applyProtection="1">
      <alignment horizontal="left" vertical="center"/>
    </xf>
    <xf numFmtId="49" fontId="54" fillId="5" borderId="14" xfId="0" applyNumberFormat="1" applyFont="1" applyFill="1" applyBorder="1" applyAlignment="1" applyProtection="1">
      <alignment horizontal="left" vertical="center"/>
    </xf>
    <xf numFmtId="0" fontId="7" fillId="0" borderId="0" xfId="0" applyFont="1" applyBorder="1" applyAlignment="1" applyProtection="1">
      <alignment horizontal="center" vertical="top" wrapText="1"/>
      <protection hidden="1"/>
    </xf>
    <xf numFmtId="0" fontId="37" fillId="0" borderId="0" xfId="0" applyFont="1" applyBorder="1" applyAlignment="1" applyProtection="1">
      <alignment horizontal="center" vertical="top" wrapText="1"/>
      <protection hidden="1"/>
    </xf>
    <xf numFmtId="0" fontId="16" fillId="0" borderId="25" xfId="0" applyFont="1" applyBorder="1" applyAlignment="1" applyProtection="1">
      <alignment horizontal="left" vertical="center"/>
    </xf>
    <xf numFmtId="0" fontId="16" fillId="0" borderId="31" xfId="0" applyFont="1" applyBorder="1" applyAlignment="1" applyProtection="1">
      <alignment horizontal="left" vertical="center"/>
    </xf>
    <xf numFmtId="0" fontId="16" fillId="0" borderId="36" xfId="0" applyFont="1" applyBorder="1" applyAlignment="1" applyProtection="1">
      <alignment horizontal="left" vertical="center"/>
    </xf>
    <xf numFmtId="49" fontId="6" fillId="0" borderId="24" xfId="0" applyNumberFormat="1" applyFont="1" applyBorder="1" applyAlignment="1" applyProtection="1">
      <alignment horizontal="center" vertical="center" wrapText="1"/>
    </xf>
    <xf numFmtId="0" fontId="9" fillId="0" borderId="30" xfId="0" applyFont="1" applyBorder="1" applyProtection="1">
      <alignment vertical="top"/>
    </xf>
    <xf numFmtId="0" fontId="9" fillId="0" borderId="35" xfId="0" applyFont="1" applyBorder="1" applyProtection="1">
      <alignment vertical="top"/>
    </xf>
    <xf numFmtId="0" fontId="54" fillId="5" borderId="99"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100" xfId="0" applyFont="1" applyFill="1" applyBorder="1" applyAlignment="1" applyProtection="1">
      <alignment horizontal="left" vertical="center"/>
    </xf>
    <xf numFmtId="0" fontId="54" fillId="5" borderId="101" xfId="0" applyFont="1" applyFill="1" applyBorder="1" applyAlignment="1" applyProtection="1">
      <alignment horizontal="left" vertical="center"/>
    </xf>
    <xf numFmtId="49" fontId="54" fillId="5" borderId="96" xfId="0" applyNumberFormat="1" applyFont="1" applyFill="1" applyBorder="1" applyAlignment="1" applyProtection="1">
      <alignment horizontal="left" vertical="center" shrinkToFit="1"/>
    </xf>
    <xf numFmtId="49" fontId="54" fillId="5" borderId="14" xfId="0" applyNumberFormat="1" applyFont="1" applyFill="1" applyBorder="1" applyAlignment="1" applyProtection="1">
      <alignment horizontal="left" vertical="center" shrinkToFit="1"/>
    </xf>
    <xf numFmtId="0" fontId="10" fillId="0" borderId="58" xfId="0" applyFont="1" applyAlignment="1" applyProtection="1">
      <alignment horizontal="center" vertical="center" wrapText="1"/>
    </xf>
    <xf numFmtId="0" fontId="9" fillId="0" borderId="58" xfId="0" applyFont="1" applyProtection="1">
      <alignment vertical="top"/>
    </xf>
    <xf numFmtId="0" fontId="59" fillId="0" borderId="0" xfId="0" applyFont="1" applyBorder="1" applyAlignment="1" applyProtection="1">
      <alignment horizontal="center" wrapText="1"/>
    </xf>
    <xf numFmtId="0" fontId="60" fillId="0" borderId="0" xfId="0" applyFont="1" applyBorder="1" applyProtection="1">
      <alignment vertical="top"/>
    </xf>
    <xf numFmtId="49" fontId="54" fillId="5" borderId="97" xfId="0" applyNumberFormat="1" applyFont="1" applyFill="1" applyBorder="1" applyAlignment="1" applyProtection="1">
      <alignment horizontal="left" vertical="center"/>
    </xf>
    <xf numFmtId="49" fontId="54" fillId="5" borderId="98" xfId="0" applyNumberFormat="1" applyFont="1" applyFill="1" applyBorder="1" applyAlignment="1" applyProtection="1">
      <alignment horizontal="left" vertical="center"/>
    </xf>
    <xf numFmtId="0" fontId="33" fillId="0" borderId="0" xfId="0" applyFont="1" applyBorder="1" applyAlignment="1" applyProtection="1">
      <alignment horizontal="center" vertical="top" wrapText="1"/>
    </xf>
    <xf numFmtId="0" fontId="38" fillId="0" borderId="0" xfId="0" applyFont="1" applyBorder="1" applyProtection="1">
      <alignment vertical="top"/>
    </xf>
    <xf numFmtId="0" fontId="26" fillId="5" borderId="55" xfId="0" applyFont="1" applyFill="1" applyBorder="1" applyAlignment="1" applyProtection="1">
      <alignment horizontal="left" vertical="center" wrapText="1"/>
    </xf>
    <xf numFmtId="0" fontId="27" fillId="0" borderId="11" xfId="0" applyFont="1" applyBorder="1" applyAlignment="1" applyProtection="1">
      <alignment horizontal="left" vertical="center"/>
    </xf>
    <xf numFmtId="0" fontId="29" fillId="0" borderId="0" xfId="0" applyFont="1" applyBorder="1" applyAlignment="1" applyProtection="1">
      <alignment horizontal="center" vertical="center" wrapText="1"/>
    </xf>
    <xf numFmtId="0" fontId="39" fillId="0" borderId="0" xfId="0" applyFont="1" applyBorder="1" applyAlignment="1" applyProtection="1">
      <alignment horizontal="center" vertical="center"/>
    </xf>
    <xf numFmtId="0" fontId="26" fillId="5" borderId="42" xfId="0" applyFont="1" applyFill="1" applyBorder="1" applyAlignment="1" applyProtection="1">
      <alignment horizontal="left" vertical="center" wrapText="1"/>
    </xf>
    <xf numFmtId="0" fontId="27" fillId="0" borderId="43" xfId="0" applyFont="1" applyBorder="1" applyAlignment="1" applyProtection="1">
      <alignment horizontal="left" vertical="center"/>
    </xf>
    <xf numFmtId="0" fontId="44" fillId="0" borderId="0" xfId="0" applyFont="1" applyBorder="1" applyAlignment="1" applyProtection="1">
      <alignment horizontal="center" vertical="center"/>
    </xf>
    <xf numFmtId="0" fontId="45" fillId="0" borderId="0" xfId="0" applyFont="1" applyBorder="1" applyProtection="1">
      <alignment vertical="top"/>
    </xf>
    <xf numFmtId="0" fontId="46" fillId="5" borderId="42" xfId="0" applyFont="1" applyFill="1" applyBorder="1" applyAlignment="1" applyProtection="1">
      <alignment horizontal="left" vertical="center"/>
    </xf>
    <xf numFmtId="0" fontId="26" fillId="5" borderId="42" xfId="0" applyFont="1" applyFill="1" applyBorder="1" applyAlignment="1">
      <alignment horizontal="left" vertical="center" wrapText="1"/>
      <protection locked="0"/>
    </xf>
    <xf numFmtId="0" fontId="27" fillId="0" borderId="43" xfId="0" applyFont="1" applyBorder="1" applyAlignment="1">
      <alignment horizontal="left" vertical="center"/>
      <protection locked="0"/>
    </xf>
    <xf numFmtId="0" fontId="29" fillId="0" borderId="0" xfId="0" applyFont="1" applyBorder="1" applyAlignment="1" applyProtection="1">
      <alignment horizontal="center" vertical="center"/>
    </xf>
    <xf numFmtId="0" fontId="39" fillId="0" borderId="0" xfId="0" applyFont="1" applyBorder="1" applyProtection="1">
      <alignment vertical="top"/>
    </xf>
    <xf numFmtId="0" fontId="24" fillId="0" borderId="0" xfId="0" applyFont="1" applyBorder="1" applyAlignment="1" applyProtection="1">
      <alignment horizontal="center" vertical="top" wrapText="1"/>
    </xf>
    <xf numFmtId="0" fontId="36" fillId="0" borderId="0" xfId="0" applyFont="1" applyBorder="1" applyProtection="1">
      <alignment vertical="top"/>
    </xf>
    <xf numFmtId="0" fontId="10" fillId="0" borderId="0" xfId="0" applyFont="1" applyBorder="1" applyAlignment="1" applyProtection="1">
      <alignment horizontal="center" vertical="center" wrapText="1"/>
    </xf>
    <xf numFmtId="0" fontId="0" fillId="0" borderId="0" xfId="0" applyBorder="1" applyProtection="1">
      <alignment vertical="top"/>
    </xf>
    <xf numFmtId="0" fontId="7" fillId="0" borderId="0" xfId="0" applyFont="1" applyBorder="1" applyAlignment="1" applyProtection="1">
      <alignment horizontal="center" vertical="top" wrapText="1"/>
    </xf>
    <xf numFmtId="0" fontId="10" fillId="0" borderId="0" xfId="0" applyFont="1" applyBorder="1" applyAlignment="1" applyProtection="1">
      <alignment horizontal="center" vertical="center"/>
    </xf>
    <xf numFmtId="49" fontId="30" fillId="5" borderId="66" xfId="0" applyNumberFormat="1" applyFont="1" applyFill="1" applyBorder="1" applyAlignment="1" applyProtection="1">
      <alignment horizontal="left" vertical="center"/>
    </xf>
    <xf numFmtId="0" fontId="25" fillId="0" borderId="67" xfId="0" applyFont="1" applyBorder="1" applyProtection="1">
      <alignment vertical="top"/>
    </xf>
    <xf numFmtId="0" fontId="25" fillId="0" borderId="68" xfId="0" applyFont="1" applyBorder="1" applyProtection="1">
      <alignment vertical="top"/>
    </xf>
    <xf numFmtId="49" fontId="6" fillId="5" borderId="59" xfId="0" applyNumberFormat="1" applyFont="1" applyFill="1" applyBorder="1" applyAlignment="1" applyProtection="1">
      <alignment horizontal="left" vertical="center" wrapText="1"/>
    </xf>
    <xf numFmtId="0" fontId="25" fillId="0" borderId="60" xfId="0" applyFont="1" applyBorder="1" applyProtection="1">
      <alignment vertical="top"/>
    </xf>
    <xf numFmtId="0" fontId="25" fillId="0" borderId="61" xfId="0" applyFont="1" applyBorder="1" applyProtection="1">
      <alignment vertical="top"/>
    </xf>
    <xf numFmtId="49" fontId="6" fillId="5" borderId="66" xfId="0" applyNumberFormat="1" applyFont="1" applyFill="1" applyBorder="1" applyAlignment="1" applyProtection="1">
      <alignment horizontal="left" vertical="center"/>
    </xf>
    <xf numFmtId="0" fontId="9" fillId="0" borderId="86" xfId="0" applyFont="1" applyBorder="1" applyAlignment="1" applyProtection="1">
      <alignment vertical="center" wrapText="1"/>
    </xf>
    <xf numFmtId="0" fontId="9" fillId="0" borderId="12" xfId="0" applyFont="1" applyBorder="1" applyAlignment="1" applyProtection="1">
      <alignment vertical="center" wrapText="1"/>
    </xf>
    <xf numFmtId="0" fontId="2" fillId="0" borderId="55" xfId="0" applyFont="1" applyBorder="1" applyAlignment="1" applyProtection="1">
      <alignment vertical="center" wrapText="1"/>
    </xf>
    <xf numFmtId="0" fontId="9" fillId="0" borderId="12" xfId="0" applyFont="1" applyBorder="1" applyProtection="1">
      <alignment vertical="top"/>
    </xf>
    <xf numFmtId="0" fontId="2" fillId="0" borderId="55" xfId="3" applyFont="1" applyBorder="1" applyAlignment="1">
      <alignment vertical="center" wrapText="1"/>
    </xf>
    <xf numFmtId="0" fontId="25" fillId="0" borderId="12" xfId="3" applyFont="1" applyBorder="1"/>
    <xf numFmtId="0" fontId="21" fillId="0" borderId="55" xfId="3" applyFont="1" applyBorder="1" applyAlignment="1">
      <alignment vertical="center" wrapText="1"/>
    </xf>
    <xf numFmtId="0" fontId="21" fillId="0" borderId="55" xfId="0" applyFont="1" applyBorder="1" applyAlignment="1" applyProtection="1">
      <alignment vertical="center" wrapText="1"/>
    </xf>
    <xf numFmtId="0" fontId="22" fillId="0" borderId="75" xfId="5" applyBorder="1" applyAlignment="1" applyProtection="1">
      <alignment vertical="center" wrapText="1"/>
      <protection hidden="1"/>
    </xf>
    <xf numFmtId="0" fontId="2" fillId="0" borderId="86" xfId="0" applyFont="1" applyBorder="1" applyAlignment="1" applyProtection="1">
      <alignment vertical="center" wrapText="1"/>
    </xf>
    <xf numFmtId="0" fontId="2" fillId="0" borderId="12" xfId="0" applyFont="1" applyBorder="1" applyAlignment="1" applyProtection="1">
      <alignment vertical="center" wrapText="1"/>
    </xf>
    <xf numFmtId="0" fontId="10" fillId="0" borderId="74" xfId="0" applyFont="1" applyBorder="1" applyAlignment="1" applyProtection="1">
      <alignment horizontal="center" vertical="center"/>
    </xf>
    <xf numFmtId="0" fontId="5" fillId="0" borderId="55" xfId="0" applyFont="1" applyBorder="1" applyAlignment="1" applyProtection="1">
      <alignment vertical="center" wrapText="1"/>
    </xf>
    <xf numFmtId="0" fontId="9" fillId="0" borderId="10" xfId="0" applyFont="1" applyBorder="1" applyProtection="1">
      <alignment vertical="top"/>
    </xf>
    <xf numFmtId="0" fontId="6" fillId="5" borderId="55" xfId="0" applyFont="1" applyFill="1" applyBorder="1" applyAlignment="1" applyProtection="1">
      <alignment horizontal="center" vertical="center"/>
    </xf>
    <xf numFmtId="0" fontId="9" fillId="9" borderId="86" xfId="0" applyFont="1" applyFill="1" applyBorder="1" applyAlignment="1" applyProtection="1">
      <alignment vertical="center" wrapText="1"/>
    </xf>
    <xf numFmtId="0" fontId="9" fillId="9" borderId="12" xfId="0" applyFont="1" applyFill="1" applyBorder="1" applyAlignment="1" applyProtection="1">
      <alignment vertical="center" wrapText="1"/>
    </xf>
  </cellXfs>
  <cellStyles count="17">
    <cellStyle name="Comma" xfId="6" builtinId="3"/>
    <cellStyle name="Comma 2" xfId="9" xr:uid="{8CEFEFCC-2399-453C-A2E8-D427DAA53020}"/>
    <cellStyle name="Comma 2 2" xfId="16" xr:uid="{6B542165-3B94-465D-9B46-28EEBBF20CEB}"/>
    <cellStyle name="Comma 3" xfId="12" xr:uid="{6F2F5347-A370-4A59-9BDC-CB02A3414918}"/>
    <cellStyle name="Hyperlink 2" xfId="7" xr:uid="{00000000-0005-0000-0000-000000000000}"/>
    <cellStyle name="Hyperlink 2 2" xfId="10" xr:uid="{A61FADF9-AC2E-43B4-8C19-136C9292A56F}"/>
    <cellStyle name="Hyperlink 3" xfId="1" xr:uid="{00000000-0005-0000-0000-000001000000}"/>
    <cellStyle name="Normal" xfId="0" builtinId="0"/>
    <cellStyle name="Normal 2" xfId="2" xr:uid="{00000000-0005-0000-0000-000002000000}"/>
    <cellStyle name="Normal 2 2" xfId="11" xr:uid="{FAF0340E-7095-4B3C-B370-A9A53C06840A}"/>
    <cellStyle name="Normal 3" xfId="3" xr:uid="{00000000-0005-0000-0000-000003000000}"/>
    <cellStyle name="Normal 4" xfId="8" xr:uid="{B1F00206-BD38-4E27-89E7-C928D43A8DEA}"/>
    <cellStyle name="Normal 5" xfId="13" xr:uid="{FC9737F7-68B6-4E99-9DBF-9FEADD7A1AF3}"/>
    <cellStyle name="Normal 6" xfId="14" xr:uid="{E5F9B51C-AF25-4109-9F6E-16504BFF3A42}"/>
    <cellStyle name="Normal 7" xfId="15" xr:uid="{0A19E3AA-7975-4304-A718-0F819F991A53}"/>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6319310.0299999993</v>
      </c>
      <c r="D2" s="7">
        <f>'PR-RAS'!E6</f>
        <v>7553711.2999999998</v>
      </c>
      <c r="E2" s="7">
        <v>0</v>
      </c>
      <c r="F2" s="7">
        <v>0</v>
      </c>
      <c r="G2" s="8">
        <f t="shared" ref="G2:G274" si="0">(B2/1000)*(C2*1+D2*2)</f>
        <v>21426.732629999999</v>
      </c>
      <c r="H2" s="8">
        <f t="shared" ref="H2:H274" si="1">ABS(C2-ROUND(C2,0))+ABS(D2-ROUND(D2,0))</f>
        <v>0.32999999914318323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3781250.1199999996</v>
      </c>
      <c r="D3" s="2">
        <f>'PR-RAS'!E7</f>
        <v>4204771.54</v>
      </c>
      <c r="E3" s="2">
        <v>0</v>
      </c>
      <c r="F3" s="2">
        <v>0</v>
      </c>
      <c r="G3" s="3">
        <f t="shared" si="0"/>
        <v>24381.5864</v>
      </c>
      <c r="H3" s="3">
        <f t="shared" si="1"/>
        <v>0.57999999960884452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2629492.4499999997</v>
      </c>
      <c r="D4" s="2">
        <f>'PR-RAS'!E8</f>
        <v>3144875.39</v>
      </c>
      <c r="E4" s="2">
        <v>0</v>
      </c>
      <c r="F4" s="2">
        <v>0</v>
      </c>
      <c r="G4" s="3">
        <f t="shared" si="0"/>
        <v>26757.72969</v>
      </c>
      <c r="H4" s="3">
        <f t="shared" si="1"/>
        <v>0.83999999985098839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2777009.38</v>
      </c>
      <c r="D5" s="2">
        <f>'PR-RAS'!E9</f>
        <v>3324975.25</v>
      </c>
      <c r="E5" s="2">
        <v>0</v>
      </c>
      <c r="F5" s="2">
        <v>0</v>
      </c>
      <c r="G5" s="3">
        <f t="shared" si="0"/>
        <v>37707.839519999994</v>
      </c>
      <c r="H5" s="3">
        <f t="shared" si="1"/>
        <v>0.62999999988824129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147516.93</v>
      </c>
      <c r="D11" s="2">
        <f>'PR-RAS'!E15</f>
        <v>180099.86</v>
      </c>
      <c r="E11" s="2">
        <v>0</v>
      </c>
      <c r="F11" s="2">
        <v>0</v>
      </c>
      <c r="G11" s="3">
        <f t="shared" si="0"/>
        <v>5077.1664999999994</v>
      </c>
      <c r="H11" s="3">
        <f t="shared" si="1"/>
        <v>0.21000000002095476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954936.25</v>
      </c>
      <c r="D19" s="2">
        <f>'PR-RAS'!E23</f>
        <v>833419.18</v>
      </c>
      <c r="E19" s="2">
        <v>0</v>
      </c>
      <c r="F19" s="2">
        <v>0</v>
      </c>
      <c r="G19" s="3">
        <f t="shared" si="0"/>
        <v>47191.94298</v>
      </c>
      <c r="H19" s="3">
        <f t="shared" si="1"/>
        <v>0.43000000005122274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243412.38</v>
      </c>
      <c r="D20" s="2">
        <f>'PR-RAS'!E24</f>
        <v>266814.28000000003</v>
      </c>
      <c r="E20" s="2">
        <v>0</v>
      </c>
      <c r="F20" s="2">
        <v>0</v>
      </c>
      <c r="G20" s="3">
        <f t="shared" si="0"/>
        <v>14763.77786</v>
      </c>
      <c r="H20" s="3">
        <f t="shared" si="1"/>
        <v>0.66000000003259629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711523.87</v>
      </c>
      <c r="D23" s="2">
        <f>'PR-RAS'!E27</f>
        <v>566604.9</v>
      </c>
      <c r="E23" s="2">
        <v>0</v>
      </c>
      <c r="F23" s="2">
        <v>0</v>
      </c>
      <c r="G23" s="3">
        <f t="shared" si="0"/>
        <v>40584.140739999995</v>
      </c>
      <c r="H23" s="3">
        <f t="shared" si="1"/>
        <v>0.22999999998137355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196821.42</v>
      </c>
      <c r="D25" s="2">
        <f>'PR-RAS'!E29</f>
        <v>226476.97</v>
      </c>
      <c r="E25" s="2">
        <v>0</v>
      </c>
      <c r="F25" s="2">
        <v>0</v>
      </c>
      <c r="G25" s="3">
        <f t="shared" si="0"/>
        <v>15594.60864</v>
      </c>
      <c r="H25" s="3">
        <f t="shared" si="1"/>
        <v>0.45000000001164153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196821.42</v>
      </c>
      <c r="D27" s="2">
        <f>'PR-RAS'!E31</f>
        <v>226476.97</v>
      </c>
      <c r="E27" s="2">
        <v>0</v>
      </c>
      <c r="F27" s="2">
        <v>0</v>
      </c>
      <c r="G27" s="3">
        <f t="shared" si="0"/>
        <v>16894.159359999998</v>
      </c>
      <c r="H27" s="3">
        <f t="shared" si="1"/>
        <v>0.45000000001164153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777164.48</v>
      </c>
      <c r="D45" s="2">
        <f>'PR-RAS'!E49</f>
        <v>1293192.4700000002</v>
      </c>
      <c r="E45" s="2">
        <v>0</v>
      </c>
      <c r="F45" s="2">
        <v>0</v>
      </c>
      <c r="G45" s="3">
        <f t="shared" si="0"/>
        <v>147996.17448000002</v>
      </c>
      <c r="H45" s="3">
        <f t="shared" si="1"/>
        <v>0.95000000018626451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1000</v>
      </c>
      <c r="E49" s="2">
        <v>0</v>
      </c>
      <c r="F49" s="2">
        <v>0</v>
      </c>
      <c r="G49" s="3">
        <f t="shared" si="0"/>
        <v>96</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1000</v>
      </c>
      <c r="E52" s="2">
        <v>0</v>
      </c>
      <c r="F52" s="2">
        <v>0</v>
      </c>
      <c r="G52" s="3">
        <f t="shared" si="0"/>
        <v>102</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596132.22</v>
      </c>
      <c r="D54" s="2">
        <f>'PR-RAS'!E58</f>
        <v>413575.15</v>
      </c>
      <c r="E54" s="2">
        <v>0</v>
      </c>
      <c r="F54" s="2">
        <v>0</v>
      </c>
      <c r="G54" s="3">
        <f t="shared" si="0"/>
        <v>75433.973559999999</v>
      </c>
      <c r="H54" s="3">
        <f t="shared" si="1"/>
        <v>0.36999999999534339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209028.26</v>
      </c>
      <c r="D55" s="2">
        <f>'PR-RAS'!E59</f>
        <v>262256.40000000002</v>
      </c>
      <c r="E55" s="2">
        <v>0</v>
      </c>
      <c r="F55" s="2">
        <v>0</v>
      </c>
      <c r="G55" s="3">
        <f t="shared" si="0"/>
        <v>39611.217240000005</v>
      </c>
      <c r="H55" s="3">
        <f t="shared" si="1"/>
        <v>0.66000000003259629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387103.96</v>
      </c>
      <c r="D56" s="2">
        <f>'PR-RAS'!E60</f>
        <v>151318.75</v>
      </c>
      <c r="E56" s="2">
        <v>0</v>
      </c>
      <c r="F56" s="2">
        <v>0</v>
      </c>
      <c r="G56" s="3">
        <f t="shared" si="0"/>
        <v>37935.780299999999</v>
      </c>
      <c r="H56" s="3">
        <f t="shared" si="1"/>
        <v>0.28999999997904524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66359.759999999995</v>
      </c>
      <c r="D57" s="2">
        <f>'PR-RAS'!E61</f>
        <v>648858.24</v>
      </c>
      <c r="E57" s="2">
        <v>0</v>
      </c>
      <c r="F57" s="2">
        <v>0</v>
      </c>
      <c r="G57" s="3">
        <f t="shared" si="0"/>
        <v>76388.269440000004</v>
      </c>
      <c r="H57" s="3">
        <f t="shared" si="1"/>
        <v>0.47999999999592546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66359.759999999995</v>
      </c>
      <c r="D59" s="2">
        <f>'PR-RAS'!E63</f>
        <v>648858.24</v>
      </c>
      <c r="E59" s="2">
        <v>0</v>
      </c>
      <c r="F59" s="2">
        <v>0</v>
      </c>
      <c r="G59" s="3">
        <f t="shared" si="0"/>
        <v>79116.421920000008</v>
      </c>
      <c r="H59" s="3">
        <f t="shared" si="1"/>
        <v>0.47999999999592546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114672.5</v>
      </c>
      <c r="D70" s="2">
        <f>'PR-RAS'!E74</f>
        <v>229759.08</v>
      </c>
      <c r="E70" s="2">
        <v>0</v>
      </c>
      <c r="F70" s="2">
        <v>0</v>
      </c>
      <c r="G70" s="3">
        <f t="shared" si="0"/>
        <v>39619.15554</v>
      </c>
      <c r="H70" s="3">
        <f t="shared" si="1"/>
        <v>0.57999999998719431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114672.5</v>
      </c>
      <c r="D72" s="2">
        <f>'PR-RAS'!E76</f>
        <v>229759.08</v>
      </c>
      <c r="E72" s="2">
        <v>0</v>
      </c>
      <c r="F72" s="2">
        <v>0</v>
      </c>
      <c r="G72" s="3">
        <f t="shared" si="0"/>
        <v>40767.536859999993</v>
      </c>
      <c r="H72" s="3">
        <f t="shared" si="1"/>
        <v>0.57999999998719431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895806.97</v>
      </c>
      <c r="D78" s="2">
        <f>'PR-RAS'!E82</f>
        <v>1043222.8</v>
      </c>
      <c r="E78" s="2">
        <v>0</v>
      </c>
      <c r="F78" s="2">
        <v>0</v>
      </c>
      <c r="G78" s="3">
        <f t="shared" si="0"/>
        <v>229633.44789000001</v>
      </c>
      <c r="H78" s="3">
        <f t="shared" si="1"/>
        <v>0.22999999998137355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1900.93</v>
      </c>
      <c r="D79" s="2">
        <f>'PR-RAS'!E83</f>
        <v>2308.96</v>
      </c>
      <c r="E79" s="2">
        <v>0</v>
      </c>
      <c r="F79" s="2">
        <v>0</v>
      </c>
      <c r="G79" s="3">
        <f t="shared" si="0"/>
        <v>508.47030000000001</v>
      </c>
      <c r="H79" s="3">
        <f t="shared" si="1"/>
        <v>0.10999999999989996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1.1000000000000001</v>
      </c>
      <c r="E81" s="2">
        <v>0</v>
      </c>
      <c r="F81" s="2">
        <v>0</v>
      </c>
      <c r="G81" s="3">
        <f t="shared" si="0"/>
        <v>0.17600000000000002</v>
      </c>
      <c r="H81" s="3">
        <f t="shared" si="1"/>
        <v>0.10000000000000009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1900.93</v>
      </c>
      <c r="D82" s="2">
        <f>'PR-RAS'!E86</f>
        <v>1967.04</v>
      </c>
      <c r="E82" s="2">
        <v>0</v>
      </c>
      <c r="F82" s="2">
        <v>0</v>
      </c>
      <c r="G82" s="3">
        <f t="shared" si="0"/>
        <v>472.63581000000005</v>
      </c>
      <c r="H82" s="3">
        <f t="shared" si="1"/>
        <v>0.10999999999989996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340.82</v>
      </c>
      <c r="E83" s="2">
        <v>0</v>
      </c>
      <c r="F83" s="2">
        <v>0</v>
      </c>
      <c r="G83" s="3">
        <f t="shared" si="0"/>
        <v>55.894480000000001</v>
      </c>
      <c r="H83" s="3">
        <f t="shared" si="1"/>
        <v>0.18000000000000682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893906.03999999992</v>
      </c>
      <c r="D87" s="2">
        <f>'PR-RAS'!E91</f>
        <v>1040913.8400000001</v>
      </c>
      <c r="E87" s="2">
        <v>0</v>
      </c>
      <c r="F87" s="2">
        <v>0</v>
      </c>
      <c r="G87" s="3">
        <f t="shared" si="0"/>
        <v>255913.09992000001</v>
      </c>
      <c r="H87" s="3">
        <f t="shared" si="1"/>
        <v>0.19999999983701855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37781.949999999997</v>
      </c>
      <c r="D88" s="2">
        <f>'PR-RAS'!E92</f>
        <v>71061.41</v>
      </c>
      <c r="E88" s="2">
        <v>0</v>
      </c>
      <c r="F88" s="2">
        <v>0</v>
      </c>
      <c r="G88" s="3">
        <f t="shared" si="0"/>
        <v>15651.71499</v>
      </c>
      <c r="H88" s="3">
        <f t="shared" si="1"/>
        <v>0.46000000000640284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617986.94999999995</v>
      </c>
      <c r="D89" s="2">
        <f>'PR-RAS'!E93</f>
        <v>667232.78</v>
      </c>
      <c r="E89" s="2">
        <v>0</v>
      </c>
      <c r="F89" s="2">
        <v>0</v>
      </c>
      <c r="G89" s="3">
        <f t="shared" si="0"/>
        <v>171815.82087999998</v>
      </c>
      <c r="H89" s="3">
        <f t="shared" si="1"/>
        <v>0.27000000001862645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112736.54</v>
      </c>
      <c r="D90" s="2">
        <f>'PR-RAS'!E94</f>
        <v>171071.1</v>
      </c>
      <c r="E90" s="2">
        <v>0</v>
      </c>
      <c r="F90" s="2">
        <v>0</v>
      </c>
      <c r="G90" s="3">
        <f t="shared" si="0"/>
        <v>40484.207859999995</v>
      </c>
      <c r="H90" s="3">
        <f t="shared" si="1"/>
        <v>0.56000000001222361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125400.6</v>
      </c>
      <c r="D93" s="2">
        <f>'PR-RAS'!E97</f>
        <v>131548.54999999999</v>
      </c>
      <c r="E93" s="2">
        <v>0</v>
      </c>
      <c r="F93" s="2">
        <v>0</v>
      </c>
      <c r="G93" s="3">
        <f t="shared" si="0"/>
        <v>35741.788399999998</v>
      </c>
      <c r="H93" s="3">
        <f t="shared" si="1"/>
        <v>0.85000000000582077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835451.59</v>
      </c>
      <c r="D102" s="2">
        <f>'PR-RAS'!E106</f>
        <v>929420.21</v>
      </c>
      <c r="E102" s="2">
        <v>0</v>
      </c>
      <c r="F102" s="2">
        <v>0</v>
      </c>
      <c r="G102" s="3">
        <f t="shared" si="0"/>
        <v>272123.49300999998</v>
      </c>
      <c r="H102" s="3">
        <f t="shared" si="1"/>
        <v>0.61999999999534339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183698.12</v>
      </c>
      <c r="D103" s="2">
        <f>'PR-RAS'!E107</f>
        <v>197499.69</v>
      </c>
      <c r="E103" s="2">
        <v>0</v>
      </c>
      <c r="F103" s="2">
        <v>0</v>
      </c>
      <c r="G103" s="3">
        <f t="shared" si="0"/>
        <v>59027.144999999997</v>
      </c>
      <c r="H103" s="3">
        <f t="shared" si="1"/>
        <v>0.42999999999301508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1680.25</v>
      </c>
      <c r="D106" s="2">
        <f>'PR-RAS'!E110</f>
        <v>116</v>
      </c>
      <c r="E106" s="2">
        <v>0</v>
      </c>
      <c r="F106" s="2">
        <v>0</v>
      </c>
      <c r="G106" s="3">
        <f t="shared" si="0"/>
        <v>200.78625</v>
      </c>
      <c r="H106" s="3">
        <f t="shared" si="1"/>
        <v>0.25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182017.87</v>
      </c>
      <c r="D107" s="2">
        <f>'PR-RAS'!E111</f>
        <v>197383.69</v>
      </c>
      <c r="E107" s="2">
        <v>0</v>
      </c>
      <c r="F107" s="2">
        <v>0</v>
      </c>
      <c r="G107" s="3">
        <f t="shared" si="0"/>
        <v>61139.236499999999</v>
      </c>
      <c r="H107" s="3">
        <f t="shared" si="1"/>
        <v>0.44000000000232831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84629.540000000008</v>
      </c>
      <c r="D108" s="2">
        <f>'PR-RAS'!E112</f>
        <v>97991.63</v>
      </c>
      <c r="E108" s="2">
        <v>0</v>
      </c>
      <c r="F108" s="2">
        <v>0</v>
      </c>
      <c r="G108" s="3">
        <f t="shared" si="0"/>
        <v>30025.569600000006</v>
      </c>
      <c r="H108" s="3">
        <f t="shared" si="1"/>
        <v>0.82999999998719431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24244.9</v>
      </c>
      <c r="D110" s="2">
        <f>'PR-RAS'!E114</f>
        <v>24059.74</v>
      </c>
      <c r="E110" s="2">
        <v>0</v>
      </c>
      <c r="F110" s="2">
        <v>0</v>
      </c>
      <c r="G110" s="3">
        <f t="shared" si="0"/>
        <v>7887.7174200000009</v>
      </c>
      <c r="H110" s="3">
        <f t="shared" si="1"/>
        <v>0.3599999999969441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4741.33</v>
      </c>
      <c r="D112" s="2">
        <f>'PR-RAS'!E116</f>
        <v>17310.73</v>
      </c>
      <c r="E112" s="2">
        <v>0</v>
      </c>
      <c r="F112" s="2">
        <v>0</v>
      </c>
      <c r="G112" s="3">
        <f t="shared" si="0"/>
        <v>4369.2696900000001</v>
      </c>
      <c r="H112" s="3">
        <f t="shared" si="1"/>
        <v>0.6000000000003638</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55643.31</v>
      </c>
      <c r="D113" s="2">
        <f>'PR-RAS'!E117</f>
        <v>56621.16</v>
      </c>
      <c r="E113" s="2">
        <v>0</v>
      </c>
      <c r="F113" s="2">
        <v>0</v>
      </c>
      <c r="G113" s="3">
        <f t="shared" si="0"/>
        <v>18915.190560000003</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567123.92999999993</v>
      </c>
      <c r="D116" s="2">
        <f>'PR-RAS'!E120</f>
        <v>633928.8899999999</v>
      </c>
      <c r="E116" s="2">
        <v>0</v>
      </c>
      <c r="F116" s="2">
        <v>0</v>
      </c>
      <c r="G116" s="3">
        <f t="shared" si="0"/>
        <v>211022.89664999998</v>
      </c>
      <c r="H116" s="3">
        <f t="shared" si="1"/>
        <v>0.18000000016763806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121099.06</v>
      </c>
      <c r="D117" s="2">
        <f>'PR-RAS'!E121</f>
        <v>93773.93</v>
      </c>
      <c r="E117" s="2">
        <v>0</v>
      </c>
      <c r="F117" s="2">
        <v>0</v>
      </c>
      <c r="G117" s="3">
        <f t="shared" si="0"/>
        <v>35803.042719999998</v>
      </c>
      <c r="H117" s="3">
        <f t="shared" si="1"/>
        <v>0.13000000000465661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446024.87</v>
      </c>
      <c r="D118" s="2">
        <f>'PR-RAS'!E122</f>
        <v>540154.96</v>
      </c>
      <c r="E118" s="2">
        <v>0</v>
      </c>
      <c r="F118" s="2">
        <v>0</v>
      </c>
      <c r="G118" s="3">
        <f t="shared" si="0"/>
        <v>178581.17043000003</v>
      </c>
      <c r="H118" s="3">
        <f t="shared" si="1"/>
        <v>0.17000000004190952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2405</v>
      </c>
      <c r="D121" s="2">
        <f>'PR-RAS'!E125</f>
        <v>13745</v>
      </c>
      <c r="E121" s="2">
        <v>0</v>
      </c>
      <c r="F121" s="2">
        <v>0</v>
      </c>
      <c r="G121" s="3">
        <f t="shared" si="0"/>
        <v>3587.4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2405</v>
      </c>
      <c r="D125" s="2">
        <f>'PR-RAS'!E129</f>
        <v>13745</v>
      </c>
      <c r="E125" s="2">
        <v>0</v>
      </c>
      <c r="F125" s="2">
        <v>0</v>
      </c>
      <c r="G125" s="3">
        <f t="shared" si="0"/>
        <v>3706.98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2405</v>
      </c>
      <c r="D126" s="2">
        <f>'PR-RAS'!E130</f>
        <v>13745</v>
      </c>
      <c r="E126" s="2">
        <v>0</v>
      </c>
      <c r="F126" s="2">
        <v>0</v>
      </c>
      <c r="G126" s="3">
        <f t="shared" si="0"/>
        <v>3736.875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27231.87</v>
      </c>
      <c r="D136" s="2">
        <f>'PR-RAS'!E140</f>
        <v>69359.28</v>
      </c>
      <c r="E136" s="2">
        <v>0</v>
      </c>
      <c r="F136" s="2">
        <v>0</v>
      </c>
      <c r="G136" s="3">
        <f t="shared" si="0"/>
        <v>22403.30805</v>
      </c>
      <c r="H136" s="3">
        <f t="shared" si="1"/>
        <v>0.40999999999985448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25642.44</v>
      </c>
      <c r="D137" s="2">
        <f>'PR-RAS'!E141</f>
        <v>68836.800000000003</v>
      </c>
      <c r="E137" s="2">
        <v>0</v>
      </c>
      <c r="F137" s="2">
        <v>0</v>
      </c>
      <c r="G137" s="3">
        <f t="shared" si="0"/>
        <v>22210.981440000003</v>
      </c>
      <c r="H137" s="3">
        <f t="shared" si="1"/>
        <v>0.63999999999577994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25642.44</v>
      </c>
      <c r="D142" s="2">
        <f>'PR-RAS'!E146</f>
        <v>68836.800000000003</v>
      </c>
      <c r="E142" s="2">
        <v>0</v>
      </c>
      <c r="F142" s="2">
        <v>0</v>
      </c>
      <c r="G142" s="3">
        <f t="shared" si="0"/>
        <v>23027.56164</v>
      </c>
      <c r="H142" s="3">
        <f t="shared" si="1"/>
        <v>0.63999999999577994</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1589.43</v>
      </c>
      <c r="D147" s="2">
        <f>'PR-RAS'!E151</f>
        <v>522.48</v>
      </c>
      <c r="E147" s="2">
        <v>0</v>
      </c>
      <c r="F147" s="2">
        <v>0</v>
      </c>
      <c r="G147" s="3">
        <f t="shared" si="0"/>
        <v>384.62094000000002</v>
      </c>
      <c r="H147" s="3">
        <f t="shared" si="1"/>
        <v>0.91000000000008185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7606151.7000000002</v>
      </c>
      <c r="D148" s="2">
        <f>'PR-RAS'!E152</f>
        <v>5712641.8499999996</v>
      </c>
      <c r="E148" s="2">
        <v>0</v>
      </c>
      <c r="F148" s="2">
        <v>0</v>
      </c>
      <c r="G148" s="3">
        <f t="shared" si="0"/>
        <v>2797621.0037999996</v>
      </c>
      <c r="H148" s="3">
        <f t="shared" si="1"/>
        <v>0.45000000018626451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529880.35</v>
      </c>
      <c r="D149" s="2">
        <f>'PR-RAS'!E153</f>
        <v>556305.91999999993</v>
      </c>
      <c r="E149" s="2">
        <v>0</v>
      </c>
      <c r="F149" s="2">
        <v>0</v>
      </c>
      <c r="G149" s="3">
        <f t="shared" si="0"/>
        <v>243088.84411999997</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420221.18</v>
      </c>
      <c r="D150" s="2">
        <f>'PR-RAS'!E154</f>
        <v>437452.72</v>
      </c>
      <c r="E150" s="2">
        <v>0</v>
      </c>
      <c r="F150" s="2">
        <v>0</v>
      </c>
      <c r="G150" s="3">
        <f t="shared" si="0"/>
        <v>192973.86637999996</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420221.18</v>
      </c>
      <c r="D151" s="2">
        <f>'PR-RAS'!E155</f>
        <v>437452.72</v>
      </c>
      <c r="E151" s="2">
        <v>0</v>
      </c>
      <c r="F151" s="2">
        <v>0</v>
      </c>
      <c r="G151" s="3">
        <f t="shared" si="0"/>
        <v>194268.99299999999</v>
      </c>
      <c r="H151" s="3">
        <f t="shared" si="1"/>
        <v>0.46000000002095476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47165.08</v>
      </c>
      <c r="D155" s="2">
        <f>'PR-RAS'!E159</f>
        <v>51105.67</v>
      </c>
      <c r="E155" s="2">
        <v>0</v>
      </c>
      <c r="F155" s="2">
        <v>0</v>
      </c>
      <c r="G155" s="3">
        <f t="shared" si="0"/>
        <v>23003.968679999998</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62494.09</v>
      </c>
      <c r="D156" s="2">
        <f>'PR-RAS'!E160</f>
        <v>67747.53</v>
      </c>
      <c r="E156" s="2">
        <v>0</v>
      </c>
      <c r="F156" s="2">
        <v>0</v>
      </c>
      <c r="G156" s="3">
        <f t="shared" si="0"/>
        <v>30688.31825</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62494.09</v>
      </c>
      <c r="D158" s="2">
        <f>'PR-RAS'!E162</f>
        <v>67747.53</v>
      </c>
      <c r="E158" s="2">
        <v>0</v>
      </c>
      <c r="F158" s="2">
        <v>0</v>
      </c>
      <c r="G158" s="3">
        <f t="shared" si="0"/>
        <v>31084.296549999999</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4120134.4</v>
      </c>
      <c r="D160" s="2">
        <f>'PR-RAS'!E164</f>
        <v>2035790.81</v>
      </c>
      <c r="E160" s="2">
        <v>0</v>
      </c>
      <c r="F160" s="2">
        <v>0</v>
      </c>
      <c r="G160" s="3">
        <f t="shared" si="0"/>
        <v>1302482.84718</v>
      </c>
      <c r="H160" s="3">
        <f t="shared" si="1"/>
        <v>0.58999999985098839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28185.52</v>
      </c>
      <c r="D161" s="2">
        <f>'PR-RAS'!E165</f>
        <v>34762.239999999998</v>
      </c>
      <c r="E161" s="2">
        <v>0</v>
      </c>
      <c r="F161" s="2">
        <v>0</v>
      </c>
      <c r="G161" s="3">
        <f t="shared" si="0"/>
        <v>15633.6</v>
      </c>
      <c r="H161" s="3">
        <f t="shared" si="1"/>
        <v>0.71999999999752617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5855.89</v>
      </c>
      <c r="D162" s="2">
        <f>'PR-RAS'!E166</f>
        <v>15740.56</v>
      </c>
      <c r="E162" s="2">
        <v>0</v>
      </c>
      <c r="F162" s="2">
        <v>0</v>
      </c>
      <c r="G162" s="3">
        <f t="shared" si="0"/>
        <v>6011.2586100000008</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19086.7</v>
      </c>
      <c r="D163" s="2">
        <f>'PR-RAS'!E167</f>
        <v>17053.18</v>
      </c>
      <c r="E163" s="2">
        <v>0</v>
      </c>
      <c r="F163" s="2">
        <v>0</v>
      </c>
      <c r="G163" s="3">
        <f t="shared" si="0"/>
        <v>8617.2757199999996</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3218.9</v>
      </c>
      <c r="D164" s="2">
        <f>'PR-RAS'!E168</f>
        <v>1923</v>
      </c>
      <c r="E164" s="2">
        <v>0</v>
      </c>
      <c r="F164" s="2">
        <v>0</v>
      </c>
      <c r="G164" s="3">
        <f t="shared" si="0"/>
        <v>1151.5787</v>
      </c>
      <c r="H164" s="3">
        <f t="shared" si="1"/>
        <v>9.9999999999909051E-2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24.03</v>
      </c>
      <c r="D165" s="2">
        <f>'PR-RAS'!E169</f>
        <v>45.5</v>
      </c>
      <c r="E165" s="2">
        <v>0</v>
      </c>
      <c r="F165" s="2">
        <v>0</v>
      </c>
      <c r="G165" s="3">
        <f t="shared" si="0"/>
        <v>18.864920000000001</v>
      </c>
      <c r="H165" s="3">
        <f t="shared" si="1"/>
        <v>0.53000000000000114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139863.88999999998</v>
      </c>
      <c r="D166" s="2">
        <f>'PR-RAS'!E170</f>
        <v>171004.09</v>
      </c>
      <c r="E166" s="2">
        <v>0</v>
      </c>
      <c r="F166" s="2">
        <v>0</v>
      </c>
      <c r="G166" s="3">
        <f t="shared" si="0"/>
        <v>79508.89155</v>
      </c>
      <c r="H166" s="3">
        <f t="shared" si="1"/>
        <v>0.20000000001164153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9198.1</v>
      </c>
      <c r="D167" s="2">
        <f>'PR-RAS'!E171</f>
        <v>14898.1</v>
      </c>
      <c r="E167" s="2">
        <v>0</v>
      </c>
      <c r="F167" s="2">
        <v>0</v>
      </c>
      <c r="G167" s="3">
        <f t="shared" si="0"/>
        <v>6473.0538000000006</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8796.5400000000009</v>
      </c>
      <c r="D168" s="2">
        <f>'PR-RAS'!E172</f>
        <v>10952.12</v>
      </c>
      <c r="E168" s="2">
        <v>0</v>
      </c>
      <c r="F168" s="2">
        <v>0</v>
      </c>
      <c r="G168" s="3">
        <f t="shared" si="0"/>
        <v>5127.0302600000005</v>
      </c>
      <c r="H168" s="3">
        <f t="shared" si="1"/>
        <v>0.57999999999992724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70051.06</v>
      </c>
      <c r="D169" s="2">
        <f>'PR-RAS'!E173</f>
        <v>78720.19</v>
      </c>
      <c r="E169" s="2">
        <v>0</v>
      </c>
      <c r="F169" s="2">
        <v>0</v>
      </c>
      <c r="G169" s="3">
        <f t="shared" si="0"/>
        <v>38218.56192</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30450.12</v>
      </c>
      <c r="D170" s="2">
        <f>'PR-RAS'!E174</f>
        <v>62091.91</v>
      </c>
      <c r="E170" s="2">
        <v>0</v>
      </c>
      <c r="F170" s="2">
        <v>0</v>
      </c>
      <c r="G170" s="3">
        <f t="shared" si="0"/>
        <v>26133.135860000002</v>
      </c>
      <c r="H170" s="3">
        <f t="shared" si="1"/>
        <v>0.20999999999548891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20898.07</v>
      </c>
      <c r="D171" s="2">
        <f>'PR-RAS'!E175</f>
        <v>3264.49</v>
      </c>
      <c r="E171" s="2">
        <v>0</v>
      </c>
      <c r="F171" s="2">
        <v>0</v>
      </c>
      <c r="G171" s="3">
        <f t="shared" si="0"/>
        <v>4662.5985000000001</v>
      </c>
      <c r="H171" s="3">
        <f t="shared" si="1"/>
        <v>0.55999999999949068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470</v>
      </c>
      <c r="D173" s="2">
        <f>'PR-RAS'!E177</f>
        <v>1077.28</v>
      </c>
      <c r="E173" s="2">
        <v>0</v>
      </c>
      <c r="F173" s="2">
        <v>0</v>
      </c>
      <c r="G173" s="3">
        <f t="shared" si="0"/>
        <v>451.42431999999997</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1404120.91</v>
      </c>
      <c r="D174" s="2">
        <f>'PR-RAS'!E178</f>
        <v>1633428.53</v>
      </c>
      <c r="E174" s="2">
        <v>0</v>
      </c>
      <c r="F174" s="2">
        <v>0</v>
      </c>
      <c r="G174" s="3">
        <f t="shared" si="0"/>
        <v>808079.18880999985</v>
      </c>
      <c r="H174" s="3">
        <f t="shared" si="1"/>
        <v>0.56000000005587935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25134.54</v>
      </c>
      <c r="D175" s="2">
        <f>'PR-RAS'!E179</f>
        <v>39643.65</v>
      </c>
      <c r="E175" s="2">
        <v>0</v>
      </c>
      <c r="F175" s="2">
        <v>0</v>
      </c>
      <c r="G175" s="3">
        <f t="shared" si="0"/>
        <v>18169.400159999997</v>
      </c>
      <c r="H175" s="3">
        <f t="shared" si="1"/>
        <v>0.80999999999767169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533220.41</v>
      </c>
      <c r="D176" s="2">
        <f>'PR-RAS'!E180</f>
        <v>620680.11</v>
      </c>
      <c r="E176" s="2">
        <v>0</v>
      </c>
      <c r="F176" s="2">
        <v>0</v>
      </c>
      <c r="G176" s="3">
        <f t="shared" si="0"/>
        <v>310551.61024999997</v>
      </c>
      <c r="H176" s="3">
        <f t="shared" si="1"/>
        <v>0.52000000001862645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9915.15</v>
      </c>
      <c r="D177" s="2">
        <f>'PR-RAS'!E181</f>
        <v>13106.13</v>
      </c>
      <c r="E177" s="2">
        <v>0</v>
      </c>
      <c r="F177" s="2">
        <v>0</v>
      </c>
      <c r="G177" s="3">
        <f t="shared" si="0"/>
        <v>6358.4241599999987</v>
      </c>
      <c r="H177" s="3">
        <f t="shared" si="1"/>
        <v>0.27999999999883585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19925.79</v>
      </c>
      <c r="D178" s="2">
        <f>'PR-RAS'!E182</f>
        <v>16817.04</v>
      </c>
      <c r="E178" s="2">
        <v>0</v>
      </c>
      <c r="F178" s="2">
        <v>0</v>
      </c>
      <c r="G178" s="3">
        <f t="shared" si="0"/>
        <v>9480.09699</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39522.339999999997</v>
      </c>
      <c r="D179" s="2">
        <f>'PR-RAS'!E183</f>
        <v>50256.79</v>
      </c>
      <c r="E179" s="2">
        <v>0</v>
      </c>
      <c r="F179" s="2">
        <v>0</v>
      </c>
      <c r="G179" s="3">
        <f t="shared" si="0"/>
        <v>24926.393759999995</v>
      </c>
      <c r="H179" s="3">
        <f t="shared" si="1"/>
        <v>0.54999999999563443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6032.85</v>
      </c>
      <c r="D180" s="2">
        <f>'PR-RAS'!E184</f>
        <v>224.84</v>
      </c>
      <c r="E180" s="2">
        <v>0</v>
      </c>
      <c r="F180" s="2">
        <v>0</v>
      </c>
      <c r="G180" s="3">
        <f t="shared" si="0"/>
        <v>1160.3728700000001</v>
      </c>
      <c r="H180" s="3">
        <f t="shared" si="1"/>
        <v>0.30999999999963279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293204.46999999997</v>
      </c>
      <c r="D181" s="2">
        <f>'PR-RAS'!E185</f>
        <v>294473.39</v>
      </c>
      <c r="E181" s="2">
        <v>0</v>
      </c>
      <c r="F181" s="2">
        <v>0</v>
      </c>
      <c r="G181" s="3">
        <f t="shared" si="0"/>
        <v>158787.22500000001</v>
      </c>
      <c r="H181" s="3">
        <f t="shared" si="1"/>
        <v>0.85999999998603016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67634.44</v>
      </c>
      <c r="D182" s="2">
        <f>'PR-RAS'!E186</f>
        <v>69760.84</v>
      </c>
      <c r="E182" s="2">
        <v>0</v>
      </c>
      <c r="F182" s="2">
        <v>0</v>
      </c>
      <c r="G182" s="3">
        <f t="shared" si="0"/>
        <v>37495.257720000001</v>
      </c>
      <c r="H182" s="3">
        <f t="shared" si="1"/>
        <v>0.60000000000582077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409530.92</v>
      </c>
      <c r="D183" s="2">
        <f>'PR-RAS'!E187</f>
        <v>528465.74</v>
      </c>
      <c r="E183" s="2">
        <v>0</v>
      </c>
      <c r="F183" s="2">
        <v>0</v>
      </c>
      <c r="G183" s="3">
        <f t="shared" si="0"/>
        <v>266896.1568</v>
      </c>
      <c r="H183" s="3">
        <f t="shared" si="1"/>
        <v>0.34000000002561137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2547964.08</v>
      </c>
      <c r="D190" s="2">
        <f>'PR-RAS'!E194</f>
        <v>196595.95</v>
      </c>
      <c r="E190" s="2">
        <v>0</v>
      </c>
      <c r="F190" s="2">
        <v>0</v>
      </c>
      <c r="G190" s="3">
        <f t="shared" si="0"/>
        <v>555878.48022000003</v>
      </c>
      <c r="H190" s="3">
        <f t="shared" si="1"/>
        <v>0.13000000006286427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5256.21</v>
      </c>
      <c r="D191" s="2">
        <f>'PR-RAS'!E195</f>
        <v>20465.95</v>
      </c>
      <c r="E191" s="2">
        <v>0</v>
      </c>
      <c r="F191" s="2">
        <v>0</v>
      </c>
      <c r="G191" s="3">
        <f t="shared" si="0"/>
        <v>8775.7409000000007</v>
      </c>
      <c r="H191" s="3">
        <f t="shared" si="1"/>
        <v>0.25999999999930878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8848.36</v>
      </c>
      <c r="D192" s="2">
        <f>'PR-RAS'!E196</f>
        <v>9801.65</v>
      </c>
      <c r="E192" s="2">
        <v>0</v>
      </c>
      <c r="F192" s="2">
        <v>0</v>
      </c>
      <c r="G192" s="3">
        <f t="shared" si="0"/>
        <v>5434.2670600000001</v>
      </c>
      <c r="H192" s="3">
        <f t="shared" si="1"/>
        <v>0.71000000000094587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31973.040000000001</v>
      </c>
      <c r="D193" s="2">
        <f>'PR-RAS'!E197</f>
        <v>17113.650000000001</v>
      </c>
      <c r="E193" s="2">
        <v>0</v>
      </c>
      <c r="F193" s="2">
        <v>0</v>
      </c>
      <c r="G193" s="3">
        <f t="shared" si="0"/>
        <v>12710.46528</v>
      </c>
      <c r="H193" s="3">
        <f t="shared" si="1"/>
        <v>0.38999999999941792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4460</v>
      </c>
      <c r="D194" s="2">
        <f>'PR-RAS'!E198</f>
        <v>4460</v>
      </c>
      <c r="E194" s="2">
        <v>0</v>
      </c>
      <c r="F194" s="2">
        <v>0</v>
      </c>
      <c r="G194" s="3">
        <f t="shared" si="0"/>
        <v>2582.34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2424018.9300000002</v>
      </c>
      <c r="D195" s="2">
        <f>'PR-RAS'!E199</f>
        <v>49376.959999999999</v>
      </c>
      <c r="E195" s="2">
        <v>0</v>
      </c>
      <c r="F195" s="2">
        <v>0</v>
      </c>
      <c r="G195" s="3">
        <f t="shared" si="0"/>
        <v>489417.93290000001</v>
      </c>
      <c r="H195" s="3">
        <f t="shared" si="1"/>
        <v>0.10999999983323505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13841.25</v>
      </c>
      <c r="D196" s="2">
        <f>'PR-RAS'!E200</f>
        <v>12287.63</v>
      </c>
      <c r="E196" s="2">
        <v>0</v>
      </c>
      <c r="F196" s="2">
        <v>0</v>
      </c>
      <c r="G196" s="3">
        <f t="shared" si="0"/>
        <v>7491.2194499999996</v>
      </c>
      <c r="H196" s="3">
        <f t="shared" si="1"/>
        <v>0.62000000000080036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59566.29</v>
      </c>
      <c r="D197" s="2">
        <f>'PR-RAS'!E201</f>
        <v>83090.11</v>
      </c>
      <c r="E197" s="2">
        <v>0</v>
      </c>
      <c r="F197" s="2">
        <v>0</v>
      </c>
      <c r="G197" s="3">
        <f t="shared" si="0"/>
        <v>44246.31596</v>
      </c>
      <c r="H197" s="3">
        <f t="shared" si="1"/>
        <v>0.40000000000145519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82698.929999999993</v>
      </c>
      <c r="D198" s="2">
        <f>'PR-RAS'!E202</f>
        <v>89040.71</v>
      </c>
      <c r="E198" s="2">
        <v>0</v>
      </c>
      <c r="F198" s="2">
        <v>0</v>
      </c>
      <c r="G198" s="3">
        <f t="shared" si="0"/>
        <v>51373.728950000004</v>
      </c>
      <c r="H198" s="3">
        <f t="shared" si="1"/>
        <v>0.36000000000058208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66756.51999999999</v>
      </c>
      <c r="D204" s="2">
        <f>'PR-RAS'!E208</f>
        <v>67808.77</v>
      </c>
      <c r="E204" s="2">
        <v>0</v>
      </c>
      <c r="F204" s="2">
        <v>0</v>
      </c>
      <c r="G204" s="3">
        <f t="shared" si="0"/>
        <v>41081.934180000004</v>
      </c>
      <c r="H204" s="3">
        <f t="shared" si="1"/>
        <v>0.71000000000640284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52378.63</v>
      </c>
      <c r="D206" s="2">
        <f>'PR-RAS'!E210</f>
        <v>41516.370000000003</v>
      </c>
      <c r="E206" s="2">
        <v>0</v>
      </c>
      <c r="F206" s="2">
        <v>0</v>
      </c>
      <c r="G206" s="3">
        <f t="shared" si="0"/>
        <v>27759.330849999998</v>
      </c>
      <c r="H206" s="3">
        <f t="shared" si="1"/>
        <v>0.74000000000523869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14377.89</v>
      </c>
      <c r="D207" s="2">
        <f>'PR-RAS'!E211</f>
        <v>26292.400000000001</v>
      </c>
      <c r="E207" s="2">
        <v>0</v>
      </c>
      <c r="F207" s="2">
        <v>0</v>
      </c>
      <c r="G207" s="3">
        <f t="shared" si="0"/>
        <v>13794.31414</v>
      </c>
      <c r="H207" s="3">
        <f t="shared" si="1"/>
        <v>0.51000000000203727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15942.41</v>
      </c>
      <c r="D212" s="2">
        <f>'PR-RAS'!E216</f>
        <v>21231.94</v>
      </c>
      <c r="E212" s="2">
        <v>0</v>
      </c>
      <c r="F212" s="2">
        <v>0</v>
      </c>
      <c r="G212" s="3">
        <f t="shared" si="0"/>
        <v>12323.727189999998</v>
      </c>
      <c r="H212" s="3">
        <f t="shared" si="1"/>
        <v>0.47000000000116415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12620.21</v>
      </c>
      <c r="D213" s="2">
        <f>'PR-RAS'!E217</f>
        <v>12209.07</v>
      </c>
      <c r="E213" s="2">
        <v>0</v>
      </c>
      <c r="F213" s="2">
        <v>0</v>
      </c>
      <c r="G213" s="3">
        <f t="shared" si="0"/>
        <v>7852.1301999999996</v>
      </c>
      <c r="H213" s="3">
        <f t="shared" si="1"/>
        <v>0.27999999999883585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5.16</v>
      </c>
      <c r="E214" s="2">
        <v>0</v>
      </c>
      <c r="F214" s="2">
        <v>0</v>
      </c>
      <c r="G214" s="3">
        <f t="shared" si="0"/>
        <v>2.1981600000000001</v>
      </c>
      <c r="H214" s="3">
        <f t="shared" si="1"/>
        <v>0.16000000000000014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879.68</v>
      </c>
      <c r="D215" s="2">
        <f>'PR-RAS'!E219</f>
        <v>3074.23</v>
      </c>
      <c r="E215" s="2">
        <v>0</v>
      </c>
      <c r="F215" s="2">
        <v>0</v>
      </c>
      <c r="G215" s="3">
        <f t="shared" si="0"/>
        <v>1504.02196</v>
      </c>
      <c r="H215" s="3">
        <f t="shared" si="1"/>
        <v>0.55000000000006821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2442.52</v>
      </c>
      <c r="D216" s="2">
        <f>'PR-RAS'!E220</f>
        <v>5943.48</v>
      </c>
      <c r="E216" s="2">
        <v>0</v>
      </c>
      <c r="F216" s="2">
        <v>0</v>
      </c>
      <c r="G216" s="3">
        <f t="shared" si="0"/>
        <v>3080.8381999999997</v>
      </c>
      <c r="H216" s="3">
        <f t="shared" si="1"/>
        <v>0.95999999999958163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3360</v>
      </c>
      <c r="D217" s="2">
        <f>'PR-RAS'!E221</f>
        <v>5040</v>
      </c>
      <c r="E217" s="2">
        <v>0</v>
      </c>
      <c r="F217" s="2">
        <v>0</v>
      </c>
      <c r="G217" s="3">
        <f t="shared" si="0"/>
        <v>2903.04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3360</v>
      </c>
      <c r="D221" s="2">
        <f>'PR-RAS'!E225</f>
        <v>5040</v>
      </c>
      <c r="E221" s="2">
        <v>0</v>
      </c>
      <c r="F221" s="2">
        <v>0</v>
      </c>
      <c r="G221" s="3">
        <f t="shared" si="0"/>
        <v>2956.8</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3360</v>
      </c>
      <c r="D224" s="2">
        <f>'PR-RAS'!E228</f>
        <v>5040</v>
      </c>
      <c r="E224" s="2">
        <v>0</v>
      </c>
      <c r="F224" s="2">
        <v>0</v>
      </c>
      <c r="G224" s="3">
        <f t="shared" si="0"/>
        <v>2997.12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1866895.7200000002</v>
      </c>
      <c r="D226" s="2">
        <f>'PR-RAS'!E230</f>
        <v>1942174.34</v>
      </c>
      <c r="E226" s="2">
        <v>0</v>
      </c>
      <c r="F226" s="2">
        <v>0</v>
      </c>
      <c r="G226" s="3">
        <f t="shared" si="0"/>
        <v>1294029.9900000002</v>
      </c>
      <c r="H226" s="3">
        <f t="shared" si="1"/>
        <v>0.61999999987892807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45453.599999999999</v>
      </c>
      <c r="D242" s="2">
        <f>'PR-RAS'!E246</f>
        <v>63465.63</v>
      </c>
      <c r="E242" s="2">
        <v>0</v>
      </c>
      <c r="F242" s="2">
        <v>0</v>
      </c>
      <c r="G242" s="3">
        <f t="shared" si="0"/>
        <v>41544.751259999997</v>
      </c>
      <c r="H242" s="3">
        <f t="shared" si="1"/>
        <v>0.77000000000407454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45453.599999999999</v>
      </c>
      <c r="D243" s="2">
        <f>'PR-RAS'!E247</f>
        <v>63465.63</v>
      </c>
      <c r="E243" s="2">
        <v>0</v>
      </c>
      <c r="F243" s="2">
        <v>0</v>
      </c>
      <c r="G243" s="3">
        <f t="shared" si="0"/>
        <v>41717.136119999996</v>
      </c>
      <c r="H243" s="3">
        <f t="shared" si="1"/>
        <v>0.77000000000407454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1821442.12</v>
      </c>
      <c r="D246" s="2">
        <f>'PR-RAS'!E250</f>
        <v>1878708.7100000002</v>
      </c>
      <c r="E246" s="2">
        <v>0</v>
      </c>
      <c r="F246" s="2">
        <v>0</v>
      </c>
      <c r="G246" s="3">
        <f t="shared" si="0"/>
        <v>1366820.5873000002</v>
      </c>
      <c r="H246" s="3">
        <f t="shared" si="1"/>
        <v>0.40999999991618097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1777432.01</v>
      </c>
      <c r="D247" s="2">
        <f>'PR-RAS'!E251</f>
        <v>1855657.61</v>
      </c>
      <c r="E247" s="2">
        <v>0</v>
      </c>
      <c r="F247" s="2">
        <v>0</v>
      </c>
      <c r="G247" s="3">
        <f t="shared" si="0"/>
        <v>1350231.8185800002</v>
      </c>
      <c r="H247" s="3">
        <f t="shared" si="1"/>
        <v>0.39999999990686774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44010.11</v>
      </c>
      <c r="D248" s="2">
        <f>'PR-RAS'!E252</f>
        <v>23051.1</v>
      </c>
      <c r="E248" s="2">
        <v>0</v>
      </c>
      <c r="F248" s="2">
        <v>0</v>
      </c>
      <c r="G248" s="3">
        <f t="shared" si="0"/>
        <v>22257.740569999998</v>
      </c>
      <c r="H248" s="3">
        <f t="shared" si="1"/>
        <v>0.20999999999912689</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206707.47</v>
      </c>
      <c r="D258" s="2">
        <f>'PR-RAS'!E262</f>
        <v>206325.63</v>
      </c>
      <c r="E258" s="2">
        <v>0</v>
      </c>
      <c r="F258" s="2">
        <v>0</v>
      </c>
      <c r="G258" s="3">
        <f t="shared" si="0"/>
        <v>159175.19360999999</v>
      </c>
      <c r="H258" s="3">
        <f t="shared" si="1"/>
        <v>0.83999999999650754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206707.47</v>
      </c>
      <c r="D265" s="2">
        <f>'PR-RAS'!E269</f>
        <v>206325.63</v>
      </c>
      <c r="E265" s="2">
        <v>0</v>
      </c>
      <c r="F265" s="2">
        <v>0</v>
      </c>
      <c r="G265" s="3">
        <f t="shared" si="0"/>
        <v>163510.70472000001</v>
      </c>
      <c r="H265" s="3">
        <f t="shared" si="1"/>
        <v>0.83999999999650754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154176.19</v>
      </c>
      <c r="D266" s="2">
        <f>'PR-RAS'!E270</f>
        <v>154373.65</v>
      </c>
      <c r="E266" s="2">
        <v>0</v>
      </c>
      <c r="F266" s="2">
        <v>0</v>
      </c>
      <c r="G266" s="3">
        <f t="shared" si="0"/>
        <v>122674.72485</v>
      </c>
      <c r="H266" s="3">
        <f t="shared" si="1"/>
        <v>0.54000000000814907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52531.28</v>
      </c>
      <c r="D267" s="2">
        <f>'PR-RAS'!E271</f>
        <v>51951.98</v>
      </c>
      <c r="E267" s="2">
        <v>0</v>
      </c>
      <c r="F267" s="2">
        <v>0</v>
      </c>
      <c r="G267" s="3">
        <f t="shared" si="0"/>
        <v>41611.773840000002</v>
      </c>
      <c r="H267" s="3">
        <f t="shared" si="1"/>
        <v>0.29999999999563443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796474.83</v>
      </c>
      <c r="D269" s="2">
        <f>'PR-RAS'!E273</f>
        <v>877964.44</v>
      </c>
      <c r="E269" s="2">
        <v>0</v>
      </c>
      <c r="F269" s="2">
        <v>0</v>
      </c>
      <c r="G269" s="3">
        <f t="shared" si="0"/>
        <v>684044.19428000005</v>
      </c>
      <c r="H269" s="3">
        <f t="shared" si="1"/>
        <v>0.60999999998603016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766474.83</v>
      </c>
      <c r="D270" s="2">
        <f>'PR-RAS'!E274</f>
        <v>877964.44</v>
      </c>
      <c r="E270" s="2">
        <v>0</v>
      </c>
      <c r="F270" s="2">
        <v>0</v>
      </c>
      <c r="G270" s="3">
        <f t="shared" si="0"/>
        <v>678526.59799000004</v>
      </c>
      <c r="H270" s="3">
        <f t="shared" si="1"/>
        <v>0.60999999998603016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766474.83</v>
      </c>
      <c r="D271" s="2">
        <f>'PR-RAS'!E275</f>
        <v>877964.44</v>
      </c>
      <c r="E271" s="2">
        <v>0</v>
      </c>
      <c r="F271" s="2">
        <v>0</v>
      </c>
      <c r="G271" s="3">
        <f t="shared" si="0"/>
        <v>681049.00170000002</v>
      </c>
      <c r="H271" s="3">
        <f t="shared" si="1"/>
        <v>0.60999999998603016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30000</v>
      </c>
      <c r="D285" s="2">
        <f>'PR-RAS'!E289</f>
        <v>0</v>
      </c>
      <c r="E285" s="2">
        <v>0</v>
      </c>
      <c r="F285" s="2">
        <v>0</v>
      </c>
      <c r="G285" s="3">
        <f t="shared" si="12"/>
        <v>8520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30000</v>
      </c>
      <c r="D286" s="2">
        <f>'PR-RAS'!E290</f>
        <v>0</v>
      </c>
      <c r="E286" s="2">
        <v>0</v>
      </c>
      <c r="F286" s="2">
        <v>0</v>
      </c>
      <c r="G286" s="3">
        <f t="shared" si="12"/>
        <v>8550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7606151.7000000002</v>
      </c>
      <c r="D295" s="2">
        <f>'PR-RAS'!E299</f>
        <v>5712641.8499999996</v>
      </c>
      <c r="E295" s="2">
        <v>0</v>
      </c>
      <c r="F295" s="2">
        <v>0</v>
      </c>
      <c r="G295" s="3">
        <f t="shared" si="12"/>
        <v>5595242.0075999992</v>
      </c>
      <c r="H295" s="3">
        <f t="shared" si="13"/>
        <v>0.45000000018626451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1841069.4500000002</v>
      </c>
      <c r="E296" s="2">
        <v>0</v>
      </c>
      <c r="F296" s="2">
        <v>0</v>
      </c>
      <c r="G296" s="3">
        <f t="shared" si="12"/>
        <v>1086230.9754999999</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1286841.6700000009</v>
      </c>
      <c r="D297" s="2">
        <f>'PR-RAS'!E301</f>
        <v>0</v>
      </c>
      <c r="E297" s="2">
        <v>0</v>
      </c>
      <c r="F297" s="2">
        <v>0</v>
      </c>
      <c r="G297" s="3">
        <f t="shared" si="12"/>
        <v>380905.13432000024</v>
      </c>
      <c r="H297" s="3">
        <f t="shared" si="13"/>
        <v>0.32999999914318323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7782821.29</v>
      </c>
      <c r="D298" s="2">
        <f>'PR-RAS'!E302</f>
        <v>5934777.8300000001</v>
      </c>
      <c r="E298" s="2">
        <v>0</v>
      </c>
      <c r="F298" s="2">
        <v>0</v>
      </c>
      <c r="G298" s="3">
        <f t="shared" si="12"/>
        <v>5836755.9541499997</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1348594.07</v>
      </c>
      <c r="D300" s="2">
        <f>'PR-RAS'!E304</f>
        <v>1157470.77</v>
      </c>
      <c r="E300" s="2">
        <v>0</v>
      </c>
      <c r="F300" s="2">
        <v>0</v>
      </c>
      <c r="G300" s="3">
        <f t="shared" si="12"/>
        <v>1095397.1473900001</v>
      </c>
      <c r="H300" s="3">
        <f t="shared" si="13"/>
        <v>0.30000000004656613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81038.189999999988</v>
      </c>
      <c r="D303" s="2">
        <f>'PR-RAS'!E308</f>
        <v>16731.23</v>
      </c>
      <c r="E303" s="2">
        <v>0</v>
      </c>
      <c r="F303" s="2">
        <v>0</v>
      </c>
      <c r="G303" s="3">
        <f t="shared" si="12"/>
        <v>34579.196299999996</v>
      </c>
      <c r="H303" s="3">
        <f t="shared" si="13"/>
        <v>0.41999999998733983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80467.539999999994</v>
      </c>
      <c r="D304" s="2">
        <f>'PR-RAS'!E309</f>
        <v>15660</v>
      </c>
      <c r="E304" s="2">
        <v>0</v>
      </c>
      <c r="F304" s="2">
        <v>0</v>
      </c>
      <c r="G304" s="3">
        <f t="shared" si="12"/>
        <v>33871.624619999995</v>
      </c>
      <c r="H304" s="3">
        <f t="shared" si="13"/>
        <v>0.46000000000640284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80467.539999999994</v>
      </c>
      <c r="D305" s="2">
        <f>'PR-RAS'!E310</f>
        <v>15660</v>
      </c>
      <c r="E305" s="2">
        <v>0</v>
      </c>
      <c r="F305" s="2">
        <v>0</v>
      </c>
      <c r="G305" s="3">
        <f t="shared" si="12"/>
        <v>33983.41216</v>
      </c>
      <c r="H305" s="3">
        <f t="shared" si="13"/>
        <v>0.46000000000640284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80467.539999999994</v>
      </c>
      <c r="D306" s="2">
        <f>'PR-RAS'!E311</f>
        <v>15660</v>
      </c>
      <c r="E306" s="2">
        <v>0</v>
      </c>
      <c r="F306" s="2">
        <v>0</v>
      </c>
      <c r="G306" s="3">
        <f t="shared" si="12"/>
        <v>34095.199699999997</v>
      </c>
      <c r="H306" s="3">
        <f t="shared" si="13"/>
        <v>0.46000000000640284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570.65</v>
      </c>
      <c r="D316" s="2">
        <f>'PR-RAS'!E321</f>
        <v>1071.23</v>
      </c>
      <c r="E316" s="2">
        <v>0</v>
      </c>
      <c r="F316" s="2">
        <v>0</v>
      </c>
      <c r="G316" s="3">
        <f t="shared" si="12"/>
        <v>854.62965000000008</v>
      </c>
      <c r="H316" s="3">
        <f t="shared" si="13"/>
        <v>0.58000000000004093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570.65</v>
      </c>
      <c r="D317" s="2">
        <f>'PR-RAS'!E322</f>
        <v>1071.23</v>
      </c>
      <c r="E317" s="2">
        <v>0</v>
      </c>
      <c r="F317" s="2">
        <v>0</v>
      </c>
      <c r="G317" s="3">
        <f t="shared" si="12"/>
        <v>857.34276</v>
      </c>
      <c r="H317" s="3">
        <f t="shared" si="13"/>
        <v>0.58000000000004093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570.65</v>
      </c>
      <c r="D318" s="2">
        <f>'PR-RAS'!E323</f>
        <v>1071.23</v>
      </c>
      <c r="E318" s="2">
        <v>0</v>
      </c>
      <c r="F318" s="2">
        <v>0</v>
      </c>
      <c r="G318" s="3">
        <f t="shared" si="12"/>
        <v>860.05587000000003</v>
      </c>
      <c r="H318" s="3">
        <f t="shared" si="13"/>
        <v>0.58000000000004093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1603116.71</v>
      </c>
      <c r="D355" s="2">
        <f>'PR-RAS'!E360</f>
        <v>1962193.36</v>
      </c>
      <c r="E355" s="2">
        <v>0</v>
      </c>
      <c r="F355" s="2">
        <v>0</v>
      </c>
      <c r="G355" s="3">
        <f t="shared" si="12"/>
        <v>1956736.2142199997</v>
      </c>
      <c r="H355" s="3">
        <f t="shared" si="13"/>
        <v>0.65000000013969839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54771.11</v>
      </c>
      <c r="E356" s="2">
        <v>0</v>
      </c>
      <c r="F356" s="2">
        <v>0</v>
      </c>
      <c r="G356" s="3">
        <f t="shared" si="12"/>
        <v>38887.488099999995</v>
      </c>
      <c r="H356" s="3">
        <f t="shared" si="13"/>
        <v>0.11000000000058208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54771.11</v>
      </c>
      <c r="E357" s="2">
        <v>0</v>
      </c>
      <c r="F357" s="2">
        <v>0</v>
      </c>
      <c r="G357" s="3">
        <f t="shared" si="12"/>
        <v>38997.030319999998</v>
      </c>
      <c r="H357" s="3">
        <f t="shared" si="13"/>
        <v>0.11000000000058208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54771.11</v>
      </c>
      <c r="E358" s="2">
        <v>0</v>
      </c>
      <c r="F358" s="2">
        <v>0</v>
      </c>
      <c r="G358" s="3">
        <f t="shared" si="12"/>
        <v>39106.572540000001</v>
      </c>
      <c r="H358" s="3">
        <f t="shared" si="13"/>
        <v>0.11000000000058208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632004.34</v>
      </c>
      <c r="D368" s="2">
        <f>'PR-RAS'!E373</f>
        <v>1157020.79</v>
      </c>
      <c r="E368" s="2">
        <v>0</v>
      </c>
      <c r="F368" s="2">
        <v>0</v>
      </c>
      <c r="G368" s="3">
        <f t="shared" si="12"/>
        <v>1081198.8526399999</v>
      </c>
      <c r="H368" s="3">
        <f t="shared" si="13"/>
        <v>0.54999999993015081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366365.39</v>
      </c>
      <c r="D369" s="2">
        <f>'PR-RAS'!E374</f>
        <v>1039459.54</v>
      </c>
      <c r="E369" s="2">
        <v>0</v>
      </c>
      <c r="F369" s="2">
        <v>0</v>
      </c>
      <c r="G369" s="3">
        <f t="shared" si="12"/>
        <v>899864.6849600001</v>
      </c>
      <c r="H369" s="3">
        <f t="shared" si="13"/>
        <v>0.84999999997671694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284198.24</v>
      </c>
      <c r="D371" s="2">
        <f>'PR-RAS'!E376</f>
        <v>1030268.91</v>
      </c>
      <c r="E371" s="2">
        <v>0</v>
      </c>
      <c r="F371" s="2">
        <v>0</v>
      </c>
      <c r="G371" s="3">
        <f t="shared" si="12"/>
        <v>867552.34219999996</v>
      </c>
      <c r="H371" s="3">
        <f t="shared" si="13"/>
        <v>0.32999999995809048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21840.51</v>
      </c>
      <c r="D372" s="2">
        <f>'PR-RAS'!E377</f>
        <v>0</v>
      </c>
      <c r="E372" s="2">
        <v>0</v>
      </c>
      <c r="F372" s="2">
        <v>0</v>
      </c>
      <c r="G372" s="3">
        <f t="shared" si="12"/>
        <v>8102.829209999999</v>
      </c>
      <c r="H372" s="3">
        <f t="shared" si="13"/>
        <v>0.49000000000160071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60326.64</v>
      </c>
      <c r="D373" s="2">
        <f>'PR-RAS'!E378</f>
        <v>9190.6299999999992</v>
      </c>
      <c r="E373" s="2">
        <v>0</v>
      </c>
      <c r="F373" s="2">
        <v>0</v>
      </c>
      <c r="G373" s="3">
        <f t="shared" si="12"/>
        <v>29279.338799999998</v>
      </c>
      <c r="H373" s="3">
        <f t="shared" si="13"/>
        <v>0.73000000000138243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186748.34999999998</v>
      </c>
      <c r="D374" s="2">
        <f>'PR-RAS'!E379</f>
        <v>42462.5</v>
      </c>
      <c r="E374" s="2">
        <v>0</v>
      </c>
      <c r="F374" s="2">
        <v>0</v>
      </c>
      <c r="G374" s="3">
        <f t="shared" si="12"/>
        <v>101334.15955</v>
      </c>
      <c r="H374" s="3">
        <f t="shared" si="13"/>
        <v>0.84999999997671694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2026.49</v>
      </c>
      <c r="D375" s="2">
        <f>'PR-RAS'!E380</f>
        <v>4955</v>
      </c>
      <c r="E375" s="2">
        <v>0</v>
      </c>
      <c r="F375" s="2">
        <v>0</v>
      </c>
      <c r="G375" s="3">
        <f t="shared" si="12"/>
        <v>4464.2472600000001</v>
      </c>
      <c r="H375" s="3">
        <f t="shared" si="13"/>
        <v>0.49000000000000909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11612.5</v>
      </c>
      <c r="D378" s="2">
        <f>'PR-RAS'!E383</f>
        <v>21000</v>
      </c>
      <c r="E378" s="2">
        <v>0</v>
      </c>
      <c r="F378" s="2">
        <v>0</v>
      </c>
      <c r="G378" s="3">
        <f t="shared" si="12"/>
        <v>20211.912499999999</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11609.5</v>
      </c>
      <c r="D380" s="2">
        <f>'PR-RAS'!E385</f>
        <v>0</v>
      </c>
      <c r="E380" s="2">
        <v>0</v>
      </c>
      <c r="F380" s="2">
        <v>0</v>
      </c>
      <c r="G380" s="3">
        <f t="shared" si="12"/>
        <v>4400.0005000000001</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161499.85999999999</v>
      </c>
      <c r="D381" s="2">
        <f>'PR-RAS'!E386</f>
        <v>16507.5</v>
      </c>
      <c r="E381" s="2">
        <v>0</v>
      </c>
      <c r="F381" s="2">
        <v>0</v>
      </c>
      <c r="G381" s="3">
        <f t="shared" si="12"/>
        <v>73915.646800000002</v>
      </c>
      <c r="H381" s="3">
        <f t="shared" si="13"/>
        <v>0.64000000001396984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78890.600000000006</v>
      </c>
      <c r="D396" s="2">
        <f>'PR-RAS'!E401</f>
        <v>75098.75</v>
      </c>
      <c r="E396" s="2">
        <v>0</v>
      </c>
      <c r="F396" s="2">
        <v>0</v>
      </c>
      <c r="G396" s="3">
        <f t="shared" si="12"/>
        <v>90489.799500000008</v>
      </c>
      <c r="H396" s="3">
        <f t="shared" si="13"/>
        <v>0.64999999999417923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33313.879999999997</v>
      </c>
      <c r="D398" s="2">
        <f>'PR-RAS'!E403</f>
        <v>64223.75</v>
      </c>
      <c r="E398" s="2">
        <v>0</v>
      </c>
      <c r="F398" s="2">
        <v>0</v>
      </c>
      <c r="G398" s="3">
        <f t="shared" si="12"/>
        <v>64219.267860000007</v>
      </c>
      <c r="H398" s="3">
        <f t="shared" si="13"/>
        <v>0.37000000000261934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45576.72</v>
      </c>
      <c r="D399" s="2">
        <f>'PR-RAS'!E404</f>
        <v>10875</v>
      </c>
      <c r="E399" s="2">
        <v>0</v>
      </c>
      <c r="F399" s="2">
        <v>0</v>
      </c>
      <c r="G399" s="3">
        <f t="shared" si="12"/>
        <v>26796.03456</v>
      </c>
      <c r="H399" s="3">
        <f t="shared" si="13"/>
        <v>0.27999999999883585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971112.37</v>
      </c>
      <c r="D407" s="2">
        <f>'PR-RAS'!E412</f>
        <v>750401.46</v>
      </c>
      <c r="E407" s="2">
        <v>0</v>
      </c>
      <c r="F407" s="2">
        <v>0</v>
      </c>
      <c r="G407" s="3">
        <f t="shared" si="12"/>
        <v>1003597.6077400001</v>
      </c>
      <c r="H407" s="3">
        <f t="shared" si="13"/>
        <v>0.82999999995809048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971112.37</v>
      </c>
      <c r="D408" s="2">
        <f>'PR-RAS'!E413</f>
        <v>750401.46</v>
      </c>
      <c r="E408" s="2">
        <v>0</v>
      </c>
      <c r="F408" s="2">
        <v>0</v>
      </c>
      <c r="G408" s="3">
        <f t="shared" si="12"/>
        <v>1006069.5230299999</v>
      </c>
      <c r="H408" s="3">
        <f t="shared" si="13"/>
        <v>0.82999999995809048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1522078.52</v>
      </c>
      <c r="D413" s="2">
        <f>'PR-RAS'!E418</f>
        <v>1945462.1300000001</v>
      </c>
      <c r="E413" s="2">
        <v>0</v>
      </c>
      <c r="F413" s="2">
        <v>0</v>
      </c>
      <c r="G413" s="3">
        <f t="shared" si="12"/>
        <v>2230157.14536</v>
      </c>
      <c r="H413" s="3">
        <f t="shared" si="13"/>
        <v>0.61000000010244548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9581331.8599999994</v>
      </c>
      <c r="D415" s="2">
        <f>'PR-RAS'!E420</f>
        <v>10535274.16</v>
      </c>
      <c r="E415" s="2">
        <v>0</v>
      </c>
      <c r="F415" s="2">
        <v>0</v>
      </c>
      <c r="G415" s="3">
        <f t="shared" si="12"/>
        <v>12689878.39452</v>
      </c>
      <c r="H415" s="3">
        <f t="shared" si="13"/>
        <v>0.30000000074505806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11164.27</v>
      </c>
      <c r="D416" s="2">
        <f>'PR-RAS'!E421</f>
        <v>11164.27</v>
      </c>
      <c r="E416" s="2">
        <v>0</v>
      </c>
      <c r="F416" s="2">
        <v>0</v>
      </c>
      <c r="G416" s="3">
        <f t="shared" si="12"/>
        <v>13899.516149999998</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6400348.2199999997</v>
      </c>
      <c r="D417" s="2">
        <f>'PR-RAS'!E422</f>
        <v>7570442.5300000003</v>
      </c>
      <c r="E417" s="2">
        <v>0</v>
      </c>
      <c r="F417" s="2">
        <v>0</v>
      </c>
      <c r="G417" s="3">
        <f t="shared" si="12"/>
        <v>8961153.0444799997</v>
      </c>
      <c r="H417" s="3">
        <f t="shared" si="13"/>
        <v>0.68999999947845936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9209268.4100000001</v>
      </c>
      <c r="D418" s="2">
        <f>'PR-RAS'!E423</f>
        <v>7674835.21</v>
      </c>
      <c r="E418" s="2">
        <v>0</v>
      </c>
      <c r="F418" s="2">
        <v>0</v>
      </c>
      <c r="G418" s="3">
        <f t="shared" si="12"/>
        <v>10241077.492109999</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2808920.1900000004</v>
      </c>
      <c r="D420" s="2">
        <f>'PR-RAS'!E425</f>
        <v>104392.6799999997</v>
      </c>
      <c r="E420" s="2">
        <v>0</v>
      </c>
      <c r="F420" s="2">
        <v>0</v>
      </c>
      <c r="G420" s="3">
        <f t="shared" si="12"/>
        <v>1264418.6254499999</v>
      </c>
      <c r="H420" s="3">
        <f t="shared" si="13"/>
        <v>0.51000000070780516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1798510.5699999994</v>
      </c>
      <c r="D422" s="2">
        <f>'PR-RAS'!E427</f>
        <v>4600496.33</v>
      </c>
      <c r="E422" s="2">
        <v>0</v>
      </c>
      <c r="F422" s="2">
        <v>0</v>
      </c>
      <c r="G422" s="3">
        <f t="shared" si="12"/>
        <v>4630790.8598300004</v>
      </c>
      <c r="H422" s="3">
        <f t="shared" si="13"/>
        <v>0.76000000070780516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1359758.34</v>
      </c>
      <c r="D423" s="2">
        <f>'PR-RAS'!E428</f>
        <v>1168635.04</v>
      </c>
      <c r="E423" s="2">
        <v>0</v>
      </c>
      <c r="F423" s="2">
        <v>0</v>
      </c>
      <c r="G423" s="3">
        <f t="shared" si="12"/>
        <v>1560145.99324</v>
      </c>
      <c r="H423" s="3">
        <f t="shared" si="13"/>
        <v>0.38000000012107193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2600000</v>
      </c>
      <c r="D424" s="2">
        <f>'PR-RAS'!E430</f>
        <v>2382855.92</v>
      </c>
      <c r="E424" s="2">
        <v>0</v>
      </c>
      <c r="F424" s="2">
        <v>0</v>
      </c>
      <c r="G424" s="3">
        <f t="shared" si="12"/>
        <v>3115696.1083199997</v>
      </c>
      <c r="H424" s="3">
        <f t="shared" si="13"/>
        <v>8.0000000074505806E-2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17500</v>
      </c>
      <c r="E425" s="2">
        <v>0</v>
      </c>
      <c r="F425" s="2">
        <v>0</v>
      </c>
      <c r="G425" s="3">
        <f t="shared" si="12"/>
        <v>14840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17500</v>
      </c>
      <c r="E438" s="2">
        <v>0</v>
      </c>
      <c r="F438" s="2">
        <v>0</v>
      </c>
      <c r="G438" s="3">
        <f t="shared" si="12"/>
        <v>15295</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66606.94</v>
      </c>
      <c r="E473" s="2">
        <v>0</v>
      </c>
      <c r="F473" s="2">
        <v>0</v>
      </c>
      <c r="G473" s="3">
        <f t="shared" si="12"/>
        <v>62876.951359999999</v>
      </c>
      <c r="H473" s="3">
        <f t="shared" si="13"/>
        <v>5.9999999997671694E-2</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66606.94</v>
      </c>
      <c r="E482" s="2">
        <v>0</v>
      </c>
      <c r="F482" s="2">
        <v>0</v>
      </c>
      <c r="G482" s="3">
        <f t="shared" si="12"/>
        <v>64075.876279999997</v>
      </c>
      <c r="H482" s="3">
        <f t="shared" si="13"/>
        <v>5.9999999997671694E-2</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66606.94</v>
      </c>
      <c r="E483" s="2">
        <v>0</v>
      </c>
      <c r="F483" s="2">
        <v>0</v>
      </c>
      <c r="G483" s="3">
        <f t="shared" si="12"/>
        <v>64209.09016</v>
      </c>
      <c r="H483" s="3">
        <f t="shared" si="13"/>
        <v>5.9999999997671694E-2</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2600000</v>
      </c>
      <c r="D485" s="2">
        <f>'PR-RAS'!E491</f>
        <v>2298748.98</v>
      </c>
      <c r="E485" s="2">
        <v>0</v>
      </c>
      <c r="F485" s="2">
        <v>0</v>
      </c>
      <c r="G485" s="3">
        <f t="shared" si="12"/>
        <v>3483589.0126399999</v>
      </c>
      <c r="H485" s="3">
        <f t="shared" si="13"/>
        <v>2.0000000018626451E-2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2600000</v>
      </c>
      <c r="D495" s="2">
        <f>'PR-RAS'!E501</f>
        <v>80000</v>
      </c>
      <c r="E495" s="2">
        <v>0</v>
      </c>
      <c r="F495" s="2">
        <v>0</v>
      </c>
      <c r="G495" s="3">
        <f t="shared" si="12"/>
        <v>1363440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2218748.98</v>
      </c>
      <c r="E508" s="2">
        <v>0</v>
      </c>
      <c r="F508" s="2">
        <v>0</v>
      </c>
      <c r="G508" s="3">
        <f t="shared" si="12"/>
        <v>2249811.4657200002</v>
      </c>
      <c r="H508" s="3">
        <f t="shared" si="13"/>
        <v>2.0000000018626451E-2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2118748.98</v>
      </c>
      <c r="E509" s="2">
        <v>0</v>
      </c>
      <c r="F509" s="2">
        <v>0</v>
      </c>
      <c r="G509" s="3">
        <f t="shared" si="12"/>
        <v>2152648.96368</v>
      </c>
      <c r="H509" s="3">
        <f t="shared" si="13"/>
        <v>2.0000000018626451E-2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100000</v>
      </c>
      <c r="E515" s="2">
        <v>0</v>
      </c>
      <c r="F515" s="2">
        <v>0</v>
      </c>
      <c r="G515" s="3">
        <f t="shared" si="12"/>
        <v>102800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557591.36</v>
      </c>
      <c r="D529" s="2">
        <f>'PR-RAS'!E535</f>
        <v>2655299.58</v>
      </c>
      <c r="E529" s="2">
        <v>0</v>
      </c>
      <c r="F529" s="2">
        <v>0</v>
      </c>
      <c r="G529" s="3">
        <f t="shared" ref="G529:G836" si="14">(B529/1000)*(C529*1+D529*2)</f>
        <v>3098404.5945600006</v>
      </c>
      <c r="H529" s="3">
        <f t="shared" ref="H529:H836" si="15">ABS(C529-ROUND(C529,0))+ABS(D529-ROUND(D529,0))</f>
        <v>0.77999999991152436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557591.36</v>
      </c>
      <c r="D591" s="2">
        <f>'PR-RAS'!E597</f>
        <v>2655299.58</v>
      </c>
      <c r="E591" s="2">
        <v>0</v>
      </c>
      <c r="F591" s="2">
        <v>0</v>
      </c>
      <c r="G591" s="3">
        <f t="shared" si="14"/>
        <v>3462232.4068</v>
      </c>
      <c r="H591" s="3">
        <f t="shared" si="15"/>
        <v>0.77999999991152436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457591.36</v>
      </c>
      <c r="D597" s="2">
        <f>'PR-RAS'!E603</f>
        <v>2457591.34</v>
      </c>
      <c r="E597" s="2">
        <v>0</v>
      </c>
      <c r="F597" s="2">
        <v>0</v>
      </c>
      <c r="G597" s="3">
        <f t="shared" si="14"/>
        <v>3202173.3278399999</v>
      </c>
      <c r="H597" s="3">
        <f t="shared" si="15"/>
        <v>0.69999999983701855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457591.36</v>
      </c>
      <c r="D598" s="2">
        <f>'PR-RAS'!E604</f>
        <v>2457591.34</v>
      </c>
      <c r="E598" s="2">
        <v>0</v>
      </c>
      <c r="F598" s="2">
        <v>0</v>
      </c>
      <c r="G598" s="3">
        <f t="shared" si="14"/>
        <v>3207546.10188</v>
      </c>
      <c r="H598" s="3">
        <f t="shared" si="15"/>
        <v>0.69999999983701855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100000</v>
      </c>
      <c r="D603" s="2">
        <f>'PR-RAS'!E609</f>
        <v>80000</v>
      </c>
      <c r="E603" s="2">
        <v>0</v>
      </c>
      <c r="F603" s="2">
        <v>0</v>
      </c>
      <c r="G603" s="3">
        <f t="shared" si="14"/>
        <v>156520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100000</v>
      </c>
      <c r="D604" s="2">
        <f>'PR-RAS'!E610</f>
        <v>80000</v>
      </c>
      <c r="E604" s="2">
        <v>0</v>
      </c>
      <c r="F604" s="2">
        <v>0</v>
      </c>
      <c r="G604" s="3">
        <f t="shared" si="14"/>
        <v>156780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117708.24</v>
      </c>
      <c r="E615" s="2">
        <v>0</v>
      </c>
      <c r="F615" s="2">
        <v>0</v>
      </c>
      <c r="G615" s="3">
        <f t="shared" si="14"/>
        <v>144545.71872</v>
      </c>
      <c r="H615" s="3">
        <f t="shared" si="15"/>
        <v>0.24000000000523869</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117708.24</v>
      </c>
      <c r="E616" s="2">
        <v>0</v>
      </c>
      <c r="F616" s="2">
        <v>0</v>
      </c>
      <c r="G616" s="3">
        <f t="shared" si="14"/>
        <v>144781.13520000002</v>
      </c>
      <c r="H616" s="3">
        <f t="shared" si="15"/>
        <v>0.24000000000523869</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2042408.6400000001</v>
      </c>
      <c r="D633" s="2">
        <f>'PR-RAS'!E639</f>
        <v>0</v>
      </c>
      <c r="E633" s="2">
        <v>0</v>
      </c>
      <c r="F633" s="2">
        <v>0</v>
      </c>
      <c r="G633" s="3">
        <f t="shared" si="14"/>
        <v>1290802.2604800002</v>
      </c>
      <c r="H633" s="3">
        <f t="shared" si="15"/>
        <v>0.35999999986961484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272443.66000000015</v>
      </c>
      <c r="E634" s="2">
        <v>0</v>
      </c>
      <c r="F634" s="2">
        <v>0</v>
      </c>
      <c r="G634" s="3">
        <f t="shared" si="14"/>
        <v>344913.6735600002</v>
      </c>
      <c r="H634" s="3">
        <f t="shared" si="15"/>
        <v>0.33999999985098839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1277248.71</v>
      </c>
      <c r="D635" s="2">
        <f>'PR-RAS'!E641</f>
        <v>3319657.35</v>
      </c>
      <c r="E635" s="2">
        <v>0</v>
      </c>
      <c r="F635" s="2">
        <v>0</v>
      </c>
      <c r="G635" s="3">
        <f t="shared" si="14"/>
        <v>5019101.2019400001</v>
      </c>
      <c r="H635" s="3">
        <f t="shared" si="15"/>
        <v>0.64000000013038516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9000348.2199999988</v>
      </c>
      <c r="D637" s="2">
        <f>'PR-RAS'!E643</f>
        <v>9953298.4499999993</v>
      </c>
      <c r="E637" s="2">
        <v>0</v>
      </c>
      <c r="F637" s="2">
        <v>0</v>
      </c>
      <c r="G637" s="3">
        <f t="shared" si="14"/>
        <v>18384817.09632</v>
      </c>
      <c r="H637" s="3">
        <f t="shared" si="15"/>
        <v>0.66999999806284904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9766859.7699999996</v>
      </c>
      <c r="D638" s="2">
        <f>'PR-RAS'!E644</f>
        <v>10330134.789999999</v>
      </c>
      <c r="E638" s="2">
        <v>0</v>
      </c>
      <c r="F638" s="2">
        <v>0</v>
      </c>
      <c r="G638" s="3">
        <f t="shared" si="14"/>
        <v>19382081.395950001</v>
      </c>
      <c r="H638" s="3">
        <f t="shared" si="15"/>
        <v>0.44000000134110451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766511.55000000075</v>
      </c>
      <c r="D640" s="2">
        <f>'PR-RAS'!E646</f>
        <v>376836.33999999985</v>
      </c>
      <c r="E640" s="2">
        <v>0</v>
      </c>
      <c r="F640" s="2">
        <v>0</v>
      </c>
      <c r="G640" s="3">
        <f t="shared" si="14"/>
        <v>971397.72297000035</v>
      </c>
      <c r="H640" s="3">
        <f t="shared" si="15"/>
        <v>0.78999999910593033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521261.8599999994</v>
      </c>
      <c r="D642" s="2">
        <f>'PR-RAS'!E648</f>
        <v>1280838.98</v>
      </c>
      <c r="E642" s="2">
        <v>0</v>
      </c>
      <c r="F642" s="2">
        <v>0</v>
      </c>
      <c r="G642" s="3">
        <f t="shared" si="14"/>
        <v>1976164.4246199997</v>
      </c>
      <c r="H642" s="3">
        <f t="shared" si="15"/>
        <v>0.1600000006146729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1287773.4100000001</v>
      </c>
      <c r="D644" s="2">
        <f>'PR-RAS'!E650</f>
        <v>1657675.3199999998</v>
      </c>
      <c r="E644" s="2">
        <v>0</v>
      </c>
      <c r="F644" s="2">
        <v>0</v>
      </c>
      <c r="G644" s="3">
        <f t="shared" si="14"/>
        <v>2959808.7641500002</v>
      </c>
      <c r="H644" s="3">
        <f t="shared" si="15"/>
        <v>0.72999999998137355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13790.11</v>
      </c>
      <c r="D646" s="2">
        <f>'PR-RAS'!E653</f>
        <v>93623.32</v>
      </c>
      <c r="E646" s="2">
        <v>0</v>
      </c>
      <c r="F646" s="2">
        <v>0</v>
      </c>
      <c r="G646" s="3">
        <f t="shared" si="14"/>
        <v>129668.70375</v>
      </c>
      <c r="H646" s="3">
        <f t="shared" si="15"/>
        <v>0.430000000007567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10326528.810000001</v>
      </c>
      <c r="D647" s="2">
        <f>'PR-RAS'!E654</f>
        <v>15474356.76</v>
      </c>
      <c r="E647" s="2">
        <v>0</v>
      </c>
      <c r="F647" s="2">
        <v>0</v>
      </c>
      <c r="G647" s="3">
        <f t="shared" si="14"/>
        <v>26663806.54518</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10246695.6</v>
      </c>
      <c r="D648" s="2">
        <f>'PR-RAS'!E655</f>
        <v>15553680.119999999</v>
      </c>
      <c r="E648" s="2">
        <v>0</v>
      </c>
      <c r="F648" s="2">
        <v>0</v>
      </c>
      <c r="G648" s="3">
        <f t="shared" si="14"/>
        <v>26756074.128479999</v>
      </c>
      <c r="H648" s="3">
        <f t="shared" si="15"/>
        <v>0.51999999955296516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93623.320000000298</v>
      </c>
      <c r="D649" s="2">
        <f>'PR-RAS'!E656</f>
        <v>14299.960000000894</v>
      </c>
      <c r="E649" s="2">
        <v>0</v>
      </c>
      <c r="F649" s="2">
        <v>0</v>
      </c>
      <c r="G649" s="3">
        <f t="shared" si="14"/>
        <v>79200.659520001354</v>
      </c>
      <c r="H649" s="3">
        <f t="shared" si="15"/>
        <v>0.35999999940395355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23</v>
      </c>
      <c r="E650" s="2">
        <v>0</v>
      </c>
      <c r="F650" s="2">
        <v>0</v>
      </c>
      <c r="G650" s="3">
        <f t="shared" si="14"/>
        <v>42.834000000000003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23</v>
      </c>
      <c r="E652" s="2">
        <v>0</v>
      </c>
      <c r="F652" s="2">
        <v>0</v>
      </c>
      <c r="G652" s="3">
        <f t="shared" si="14"/>
        <v>42.315000000000005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174647.1</v>
      </c>
      <c r="E656" s="2">
        <v>0</v>
      </c>
      <c r="F656" s="2">
        <v>0</v>
      </c>
      <c r="G656" s="3">
        <f t="shared" ref="G656:G657" si="16">(B656/1000)*(C656*1+D656*2)</f>
        <v>228787.70100000003</v>
      </c>
      <c r="H656" s="3">
        <f t="shared" ref="H656:H657" si="17">ABS(C656-ROUND(C656,0))+ABS(D656-ROUND(D656,0))</f>
        <v>0.10000000000582077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711523.87</v>
      </c>
      <c r="D657" s="2">
        <f>'PR-RAS'!E664</f>
        <v>566604.9</v>
      </c>
      <c r="E657" s="2">
        <v>0</v>
      </c>
      <c r="F657" s="2">
        <v>0</v>
      </c>
      <c r="G657" s="3">
        <f t="shared" si="16"/>
        <v>1210145.28752</v>
      </c>
      <c r="H657" s="3">
        <f t="shared" si="17"/>
        <v>0.22999999998137355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183128.26</v>
      </c>
      <c r="D662" s="2">
        <f>'PR-RAS'!E669</f>
        <v>228891.13</v>
      </c>
      <c r="E662" s="2">
        <v>0</v>
      </c>
      <c r="F662" s="2">
        <v>0</v>
      </c>
      <c r="G662" s="3">
        <f t="shared" si="14"/>
        <v>423641.85372000001</v>
      </c>
      <c r="H662" s="3">
        <f t="shared" si="15"/>
        <v>0.39000000001396984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25900</v>
      </c>
      <c r="D663" s="2">
        <f>'PR-RAS'!E670</f>
        <v>33365.269999999997</v>
      </c>
      <c r="E663" s="2">
        <v>0</v>
      </c>
      <c r="F663" s="2">
        <v>0</v>
      </c>
      <c r="G663" s="3">
        <f t="shared" si="14"/>
        <v>61321.417479999996</v>
      </c>
      <c r="H663" s="3">
        <f t="shared" si="15"/>
        <v>0.26999999999679858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240440.36</v>
      </c>
      <c r="D666" s="2">
        <f>'PR-RAS'!E673</f>
        <v>81318.75</v>
      </c>
      <c r="E666" s="2">
        <v>0</v>
      </c>
      <c r="F666" s="2">
        <v>0</v>
      </c>
      <c r="G666" s="3">
        <f t="shared" si="14"/>
        <v>268046.7769</v>
      </c>
      <c r="H666" s="3">
        <f t="shared" si="15"/>
        <v>0.60999999998603016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146663.6</v>
      </c>
      <c r="D667" s="2">
        <f>'PR-RAS'!E674</f>
        <v>70000</v>
      </c>
      <c r="E667" s="2">
        <v>0</v>
      </c>
      <c r="F667" s="2">
        <v>0</v>
      </c>
      <c r="G667" s="3">
        <f t="shared" si="14"/>
        <v>190917.95759999999</v>
      </c>
      <c r="H667" s="3">
        <f t="shared" si="15"/>
        <v>0.39999999999417923</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66359.759999999995</v>
      </c>
      <c r="D674" s="2">
        <f>'PR-RAS'!E681</f>
        <v>648858.24</v>
      </c>
      <c r="E674" s="2">
        <v>0</v>
      </c>
      <c r="F674" s="2">
        <v>0</v>
      </c>
      <c r="G674" s="3">
        <f t="shared" si="14"/>
        <v>918023.30952000001</v>
      </c>
      <c r="H674" s="3">
        <f t="shared" si="15"/>
        <v>0.47999999999592546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114672.5</v>
      </c>
      <c r="D699" s="2">
        <f>'PR-RAS'!E706</f>
        <v>229759.08</v>
      </c>
      <c r="E699" s="2">
        <v>0</v>
      </c>
      <c r="F699" s="2">
        <v>0</v>
      </c>
      <c r="G699" s="3">
        <f t="shared" si="14"/>
        <v>400785.0806799999</v>
      </c>
      <c r="H699" s="3">
        <f t="shared" si="15"/>
        <v>0.57999999998719431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48295.519999999997</v>
      </c>
      <c r="D705" s="2">
        <f>'PR-RAS'!E712</f>
        <v>48954.95</v>
      </c>
      <c r="E705" s="2">
        <v>0</v>
      </c>
      <c r="F705" s="2">
        <v>0</v>
      </c>
      <c r="G705" s="3">
        <f t="shared" si="20"/>
        <v>102928.61567999999</v>
      </c>
      <c r="H705" s="3">
        <f t="shared" si="21"/>
        <v>0.5300000000061118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197383.69</v>
      </c>
      <c r="E715" s="2">
        <v>0</v>
      </c>
      <c r="F715" s="2">
        <v>0</v>
      </c>
      <c r="G715" s="3">
        <f t="shared" ref="G715:G716" si="22">(B715/1000)*(C715*1+D715*2)</f>
        <v>281863.90931999998</v>
      </c>
      <c r="H715" s="3">
        <f t="shared" ref="H715:H716" si="23">ABS(C715-ROUND(C715,0))+ABS(D715-ROUND(D715,0))</f>
        <v>0.30999999999767169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3198.17</v>
      </c>
      <c r="D726" s="2">
        <f>'PR-RAS'!E733</f>
        <v>2400</v>
      </c>
      <c r="E726" s="2">
        <v>0</v>
      </c>
      <c r="F726" s="2">
        <v>0</v>
      </c>
      <c r="G726" s="3">
        <f t="shared" si="14"/>
        <v>5798.6732499999998</v>
      </c>
      <c r="H726" s="3">
        <f t="shared" si="15"/>
        <v>0.17000000000007276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19086.7</v>
      </c>
      <c r="D727" s="2">
        <f>'PR-RAS'!E734</f>
        <v>17053.18</v>
      </c>
      <c r="E727" s="2">
        <v>0</v>
      </c>
      <c r="F727" s="2">
        <v>0</v>
      </c>
      <c r="G727" s="3">
        <f t="shared" si="14"/>
        <v>38618.16156</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6004.92</v>
      </c>
      <c r="D728" s="2">
        <f>'PR-RAS'!E735</f>
        <v>6504</v>
      </c>
      <c r="E728" s="2">
        <v>0</v>
      </c>
      <c r="F728" s="2">
        <v>0</v>
      </c>
      <c r="G728" s="3">
        <f t="shared" si="14"/>
        <v>13822.392839999999</v>
      </c>
      <c r="H728" s="3">
        <f t="shared" si="15"/>
        <v>7.999999999992724E-2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120</v>
      </c>
      <c r="E729" s="2">
        <v>0</v>
      </c>
      <c r="F729" s="2">
        <v>0</v>
      </c>
      <c r="G729" s="3">
        <f t="shared" si="14"/>
        <v>174.72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54783.08</v>
      </c>
      <c r="D730" s="2">
        <f>'PR-RAS'!E737</f>
        <v>35392.730000000003</v>
      </c>
      <c r="E730" s="2">
        <v>0</v>
      </c>
      <c r="F730" s="2">
        <v>0</v>
      </c>
      <c r="G730" s="3">
        <f t="shared" si="14"/>
        <v>91539.465660000002</v>
      </c>
      <c r="H730" s="3">
        <f t="shared" si="15"/>
        <v>0.34999999999854481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24054.69</v>
      </c>
      <c r="D731" s="2">
        <f>'PR-RAS'!E738</f>
        <v>17887.79</v>
      </c>
      <c r="E731" s="2">
        <v>0</v>
      </c>
      <c r="F731" s="2">
        <v>0</v>
      </c>
      <c r="G731" s="3">
        <f t="shared" si="14"/>
        <v>43676.097099999999</v>
      </c>
      <c r="H731" s="3">
        <f t="shared" si="15"/>
        <v>0.52000000000043656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3927.13</v>
      </c>
      <c r="D734" s="2">
        <f>'PR-RAS'!E741</f>
        <v>4192.5200000000004</v>
      </c>
      <c r="E734" s="2">
        <v>0</v>
      </c>
      <c r="F734" s="2">
        <v>0</v>
      </c>
      <c r="G734" s="3">
        <f t="shared" si="14"/>
        <v>9024.8206100000007</v>
      </c>
      <c r="H734" s="3">
        <f t="shared" si="15"/>
        <v>0.60999999999967258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5019.38</v>
      </c>
      <c r="D735" s="2">
        <f>'PR-RAS'!E742</f>
        <v>5859.88</v>
      </c>
      <c r="E735" s="2">
        <v>0</v>
      </c>
      <c r="F735" s="2">
        <v>0</v>
      </c>
      <c r="G735" s="3">
        <f t="shared" si="14"/>
        <v>12286.528759999999</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2006.1</v>
      </c>
      <c r="E737" s="2">
        <v>0</v>
      </c>
      <c r="F737" s="2">
        <v>0</v>
      </c>
      <c r="G737" s="3">
        <f t="shared" si="28"/>
        <v>2952.9791999999998</v>
      </c>
      <c r="H737" s="3">
        <f t="shared" si="29"/>
        <v>9.9999999999909051E-2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52378.63</v>
      </c>
      <c r="D750" s="2">
        <f>'PR-RAS'!E757</f>
        <v>41516.370000000003</v>
      </c>
      <c r="E750" s="2">
        <v>0</v>
      </c>
      <c r="F750" s="2">
        <v>0</v>
      </c>
      <c r="G750" s="3">
        <f t="shared" si="14"/>
        <v>101423.11612999999</v>
      </c>
      <c r="H750" s="3">
        <f t="shared" si="15"/>
        <v>0.74000000000523869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14377.89</v>
      </c>
      <c r="D753" s="2">
        <f>'PR-RAS'!E760</f>
        <v>26292.400000000001</v>
      </c>
      <c r="E753" s="2">
        <v>0</v>
      </c>
      <c r="F753" s="2">
        <v>0</v>
      </c>
      <c r="G753" s="3">
        <f t="shared" si="14"/>
        <v>50355.942880000002</v>
      </c>
      <c r="H753" s="3">
        <f t="shared" si="15"/>
        <v>0.51000000000203727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3360</v>
      </c>
      <c r="D771" s="2">
        <f>'PR-RAS'!E778</f>
        <v>5040</v>
      </c>
      <c r="E771" s="2">
        <v>0</v>
      </c>
      <c r="F771" s="2">
        <v>0</v>
      </c>
      <c r="G771" s="3">
        <f t="shared" si="14"/>
        <v>10348.800000000001</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94102.14</v>
      </c>
      <c r="D836" s="2">
        <f>'PR-RAS'!E843</f>
        <v>83443.89</v>
      </c>
      <c r="E836" s="2">
        <v>0</v>
      </c>
      <c r="F836" s="2">
        <v>0</v>
      </c>
      <c r="G836" s="3">
        <f t="shared" si="14"/>
        <v>217926.58319999996</v>
      </c>
      <c r="H836" s="3">
        <f t="shared" si="15"/>
        <v>0.25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43597.53</v>
      </c>
      <c r="D839" s="2">
        <f>'PR-RAS'!E846</f>
        <v>50781.599999999999</v>
      </c>
      <c r="E839" s="2">
        <v>0</v>
      </c>
      <c r="F839" s="2">
        <v>0</v>
      </c>
      <c r="G839" s="3">
        <f t="shared" si="34"/>
        <v>121644.69173999998</v>
      </c>
      <c r="H839" s="3">
        <f t="shared" si="35"/>
        <v>0.87000000000261934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16476.52</v>
      </c>
      <c r="D842" s="2">
        <f>'PR-RAS'!E849</f>
        <v>16448.16</v>
      </c>
      <c r="E842" s="2">
        <v>0</v>
      </c>
      <c r="F842" s="2">
        <v>0</v>
      </c>
      <c r="G842" s="3">
        <f t="shared" si="34"/>
        <v>41522.558439999993</v>
      </c>
      <c r="H842" s="3">
        <f t="shared" si="35"/>
        <v>0.63999999999941792</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3700</v>
      </c>
      <c r="E843" s="2">
        <v>0</v>
      </c>
      <c r="F843" s="2">
        <v>0</v>
      </c>
      <c r="G843" s="3">
        <f t="shared" si="34"/>
        <v>6230.8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52531.28</v>
      </c>
      <c r="D848" s="2">
        <f>'PR-RAS'!E855</f>
        <v>51951.98</v>
      </c>
      <c r="E848" s="2">
        <v>0</v>
      </c>
      <c r="F848" s="2">
        <v>0</v>
      </c>
      <c r="G848" s="3">
        <f t="shared" si="34"/>
        <v>132500.64827999999</v>
      </c>
      <c r="H848" s="3">
        <f t="shared" si="35"/>
        <v>0.29999999999563443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30000</v>
      </c>
      <c r="D850" s="2">
        <f>'PR-RAS'!E857</f>
        <v>0</v>
      </c>
      <c r="E850" s="2">
        <v>0</v>
      </c>
      <c r="F850" s="2">
        <v>0</v>
      </c>
      <c r="G850" s="3">
        <f t="shared" si="34"/>
        <v>25470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17500</v>
      </c>
      <c r="E870" s="2">
        <v>0</v>
      </c>
      <c r="F870" s="2">
        <v>0</v>
      </c>
      <c r="G870" s="3">
        <f t="shared" si="34"/>
        <v>30415</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2118748.98</v>
      </c>
      <c r="E921" s="2">
        <v>0</v>
      </c>
      <c r="F921" s="2">
        <v>0</v>
      </c>
      <c r="G921" s="3">
        <f t="shared" si="34"/>
        <v>3898498.1232000003</v>
      </c>
      <c r="H921" s="3">
        <f t="shared" si="35"/>
        <v>2.0000000018626451E-2</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100000</v>
      </c>
      <c r="E932" s="2">
        <v>0</v>
      </c>
      <c r="F932" s="2">
        <v>0</v>
      </c>
      <c r="G932" s="3">
        <f t="shared" si="34"/>
        <v>186200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250000</v>
      </c>
      <c r="D966" s="2">
        <f>'PR-RAS'!E973</f>
        <v>2249999.98</v>
      </c>
      <c r="E966" s="2">
        <v>0</v>
      </c>
      <c r="F966" s="2">
        <v>0</v>
      </c>
      <c r="G966" s="3">
        <f t="shared" si="34"/>
        <v>4583749.9613999994</v>
      </c>
      <c r="H966" s="3">
        <f t="shared" si="35"/>
        <v>2.0000000018626451E-2</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207591.36</v>
      </c>
      <c r="D967" s="2">
        <f>'PR-RAS'!E974</f>
        <v>207591.36</v>
      </c>
      <c r="E967" s="2">
        <v>0</v>
      </c>
      <c r="F967" s="2">
        <v>0</v>
      </c>
      <c r="G967" s="3">
        <f t="shared" si="34"/>
        <v>601599.76127999998</v>
      </c>
      <c r="H967" s="3">
        <f t="shared" si="35"/>
        <v>0.71999999997206032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100000</v>
      </c>
      <c r="D973" s="2">
        <f>'PR-RAS'!E980</f>
        <v>80000</v>
      </c>
      <c r="E973" s="2">
        <v>0</v>
      </c>
      <c r="F973" s="2">
        <v>0</v>
      </c>
      <c r="G973" s="3">
        <f t="shared" si="34"/>
        <v>252720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117708.24</v>
      </c>
      <c r="E989" s="2">
        <v>0</v>
      </c>
      <c r="F989" s="2">
        <v>0</v>
      </c>
      <c r="G989" s="3">
        <f t="shared" si="34"/>
        <v>232591.48224000001</v>
      </c>
      <c r="H989" s="3">
        <f t="shared" si="35"/>
        <v>0.24000000000523869</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34376185.100000001</v>
      </c>
      <c r="D1011" s="7">
        <f>BILANCA!E6</f>
        <v>35921961.320000008</v>
      </c>
      <c r="E1011" s="7">
        <v>0</v>
      </c>
      <c r="F1011" s="7">
        <v>0</v>
      </c>
      <c r="G1011" s="8">
        <f t="shared" ref="G1011:G1306" si="38">B1011/1000*C1011+B1011/500*D1011</f>
        <v>106220.10774000002</v>
      </c>
      <c r="H1011" s="8">
        <f t="shared" si="35"/>
        <v>0.42000000923871994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28459025.930000003</v>
      </c>
      <c r="D1012" s="2">
        <f>BILANCA!E7</f>
        <v>30400219.290000003</v>
      </c>
      <c r="E1012" s="2">
        <v>0</v>
      </c>
      <c r="F1012" s="2">
        <v>0</v>
      </c>
      <c r="G1012" s="3">
        <f t="shared" si="38"/>
        <v>178518.92902000004</v>
      </c>
      <c r="H1012" s="3">
        <f t="shared" si="35"/>
        <v>0.35999999940395355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4136887.5</v>
      </c>
      <c r="D1013" s="2">
        <f>BILANCA!E8</f>
        <v>4191658.61</v>
      </c>
      <c r="E1013" s="2">
        <v>0</v>
      </c>
      <c r="F1013" s="2">
        <v>0</v>
      </c>
      <c r="G1013" s="3">
        <f t="shared" si="38"/>
        <v>37560.614159999997</v>
      </c>
      <c r="H1013" s="3">
        <f t="shared" si="35"/>
        <v>0.89000000013038516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4099186.52</v>
      </c>
      <c r="D1014" s="2">
        <f>BILANCA!E9</f>
        <v>4153957.63</v>
      </c>
      <c r="E1014" s="2">
        <v>0</v>
      </c>
      <c r="F1014" s="2">
        <v>0</v>
      </c>
      <c r="G1014" s="3">
        <f t="shared" si="38"/>
        <v>49628.407120000003</v>
      </c>
      <c r="H1014" s="3">
        <f t="shared" si="35"/>
        <v>0.85000000009313226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38341.370000000003</v>
      </c>
      <c r="D1015" s="2">
        <f>BILANCA!E10</f>
        <v>38341.370000000003</v>
      </c>
      <c r="E1015" s="2">
        <v>0</v>
      </c>
      <c r="F1015" s="2">
        <v>0</v>
      </c>
      <c r="G1015" s="3">
        <f t="shared" si="38"/>
        <v>575.12055000000009</v>
      </c>
      <c r="H1015" s="3">
        <f t="shared" si="35"/>
        <v>0.74000000000523869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640.39</v>
      </c>
      <c r="D1016" s="2">
        <f>BILANCA!E11</f>
        <v>640.39</v>
      </c>
      <c r="E1016" s="2">
        <v>0</v>
      </c>
      <c r="F1016" s="2">
        <v>0</v>
      </c>
      <c r="G1016" s="3">
        <f t="shared" si="38"/>
        <v>11.52702</v>
      </c>
      <c r="H1016" s="3">
        <f t="shared" si="35"/>
        <v>0.77999999999997272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23521122.780000005</v>
      </c>
      <c r="D1017" s="2">
        <f>BILANCA!E12</f>
        <v>25407545.030000005</v>
      </c>
      <c r="E1017" s="2">
        <v>0</v>
      </c>
      <c r="F1017" s="2">
        <v>0</v>
      </c>
      <c r="G1017" s="3">
        <f t="shared" si="38"/>
        <v>520353.48988000012</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23316057.090000004</v>
      </c>
      <c r="D1018" s="2">
        <f>BILANCA!E13</f>
        <v>25105918.090000004</v>
      </c>
      <c r="E1018" s="2">
        <v>0</v>
      </c>
      <c r="F1018" s="2">
        <v>0</v>
      </c>
      <c r="G1018" s="3">
        <f t="shared" si="38"/>
        <v>588223.14616000012</v>
      </c>
      <c r="H1018" s="3">
        <f t="shared" si="35"/>
        <v>0.18000000715255737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454763.19</v>
      </c>
      <c r="D1019" s="2">
        <f>BILANCA!E14</f>
        <v>454763.19</v>
      </c>
      <c r="E1019" s="2">
        <v>0</v>
      </c>
      <c r="F1019" s="2">
        <v>0</v>
      </c>
      <c r="G1019" s="3">
        <f t="shared" si="38"/>
        <v>12278.60613</v>
      </c>
      <c r="H1019" s="3">
        <f t="shared" si="35"/>
        <v>0.38000000000465661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16813161.350000001</v>
      </c>
      <c r="D1020" s="2">
        <f>BILANCA!E15</f>
        <v>18316279.690000001</v>
      </c>
      <c r="E1020" s="2">
        <v>0</v>
      </c>
      <c r="F1020" s="2">
        <v>0</v>
      </c>
      <c r="G1020" s="3">
        <f t="shared" si="38"/>
        <v>534457.20730000001</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4062611.35</v>
      </c>
      <c r="D1021" s="2">
        <f>BILANCA!E16</f>
        <v>4062611.35</v>
      </c>
      <c r="E1021" s="2">
        <v>0</v>
      </c>
      <c r="F1021" s="2">
        <v>0</v>
      </c>
      <c r="G1021" s="3">
        <f t="shared" si="38"/>
        <v>134066.17455</v>
      </c>
      <c r="H1021" s="3">
        <f t="shared" si="35"/>
        <v>0.70000000018626451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7900640.6900000004</v>
      </c>
      <c r="D1022" s="2">
        <f>BILANCA!E17</f>
        <v>8187383.3499999996</v>
      </c>
      <c r="E1022" s="2">
        <v>0</v>
      </c>
      <c r="F1022" s="2">
        <v>0</v>
      </c>
      <c r="G1022" s="3">
        <f t="shared" si="38"/>
        <v>291304.88867999997</v>
      </c>
      <c r="H1022" s="3">
        <f t="shared" si="35"/>
        <v>0.65999999921768904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5915119.4900000002</v>
      </c>
      <c r="D1023" s="2">
        <f>BILANCA!E18</f>
        <v>5915119.4900000002</v>
      </c>
      <c r="E1023" s="2">
        <v>0</v>
      </c>
      <c r="F1023" s="2">
        <v>0</v>
      </c>
      <c r="G1023" s="3">
        <f t="shared" si="38"/>
        <v>230689.66011</v>
      </c>
      <c r="H1023" s="3">
        <f t="shared" si="35"/>
        <v>0.98000000044703484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81912.350000000093</v>
      </c>
      <c r="D1024" s="2">
        <f>BILANCA!E19</f>
        <v>103374.85000000009</v>
      </c>
      <c r="E1024" s="2">
        <v>0</v>
      </c>
      <c r="F1024" s="2">
        <v>0</v>
      </c>
      <c r="G1024" s="3">
        <f t="shared" si="38"/>
        <v>4041.2687000000042</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390991.13</v>
      </c>
      <c r="D1025" s="2">
        <f>BILANCA!E20</f>
        <v>395946.13</v>
      </c>
      <c r="E1025" s="2">
        <v>0</v>
      </c>
      <c r="F1025" s="2">
        <v>0</v>
      </c>
      <c r="G1025" s="3">
        <f t="shared" si="38"/>
        <v>17743.250849999997</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13780.68</v>
      </c>
      <c r="D1026" s="2">
        <f>BILANCA!E21</f>
        <v>13780.68</v>
      </c>
      <c r="E1026" s="2">
        <v>0</v>
      </c>
      <c r="F1026" s="2">
        <v>0</v>
      </c>
      <c r="G1026" s="3">
        <f t="shared" si="38"/>
        <v>661.47263999999996</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105827.64</v>
      </c>
      <c r="D1027" s="2">
        <f>BILANCA!E22</f>
        <v>105827.64</v>
      </c>
      <c r="E1027" s="2">
        <v>0</v>
      </c>
      <c r="F1027" s="2">
        <v>0</v>
      </c>
      <c r="G1027" s="3">
        <f t="shared" si="38"/>
        <v>5397.20964</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8284.56</v>
      </c>
      <c r="D1028" s="2">
        <f>BILANCA!E23</f>
        <v>8284.56</v>
      </c>
      <c r="E1028" s="2">
        <v>0</v>
      </c>
      <c r="F1028" s="2">
        <v>0</v>
      </c>
      <c r="G1028" s="3">
        <f t="shared" si="38"/>
        <v>447.36623999999995</v>
      </c>
      <c r="H1028" s="3">
        <f t="shared" si="35"/>
        <v>0.88000000000101863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19270.77</v>
      </c>
      <c r="D1029" s="2">
        <f>BILANCA!E24</f>
        <v>19270.77</v>
      </c>
      <c r="E1029" s="2">
        <v>0</v>
      </c>
      <c r="F1029" s="2">
        <v>0</v>
      </c>
      <c r="G1029" s="3">
        <f t="shared" si="38"/>
        <v>1098.43389</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25328.66</v>
      </c>
      <c r="D1030" s="2">
        <f>BILANCA!E25</f>
        <v>25328.66</v>
      </c>
      <c r="E1030" s="2">
        <v>0</v>
      </c>
      <c r="F1030" s="2">
        <v>0</v>
      </c>
      <c r="G1030" s="3">
        <f t="shared" si="38"/>
        <v>1519.7195999999999</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803973.65</v>
      </c>
      <c r="D1031" s="2">
        <f>BILANCA!E26</f>
        <v>820481.15</v>
      </c>
      <c r="E1031" s="2">
        <v>0</v>
      </c>
      <c r="F1031" s="2">
        <v>0</v>
      </c>
      <c r="G1031" s="3">
        <f t="shared" si="38"/>
        <v>51343.654950000011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1285544.74</v>
      </c>
      <c r="D1033" s="2">
        <f>BILANCA!E28</f>
        <v>1285544.74</v>
      </c>
      <c r="E1033" s="2">
        <v>0</v>
      </c>
      <c r="F1033" s="2">
        <v>0</v>
      </c>
      <c r="G1033" s="3">
        <f t="shared" si="38"/>
        <v>88702.587059999991</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685.60000000000218</v>
      </c>
      <c r="D1034" s="2">
        <f>BILANCA!E29</f>
        <v>685.60000000000218</v>
      </c>
      <c r="E1034" s="2">
        <v>0</v>
      </c>
      <c r="F1034" s="2">
        <v>0</v>
      </c>
      <c r="G1034" s="3">
        <f t="shared" si="38"/>
        <v>49.363200000000163</v>
      </c>
      <c r="H1034" s="3">
        <f t="shared" si="35"/>
        <v>0.79999999999563443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21946.95</v>
      </c>
      <c r="D1035" s="2">
        <f>BILANCA!E30</f>
        <v>21946.95</v>
      </c>
      <c r="E1035" s="2">
        <v>0</v>
      </c>
      <c r="F1035" s="2">
        <v>0</v>
      </c>
      <c r="G1035" s="3">
        <f t="shared" si="38"/>
        <v>1646.0212500000002</v>
      </c>
      <c r="H1035" s="3">
        <f t="shared" si="35"/>
        <v>9.9999999998544808E-2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21261.35</v>
      </c>
      <c r="D1039" s="2">
        <f>BILANCA!E34</f>
        <v>21261.35</v>
      </c>
      <c r="E1039" s="2">
        <v>0</v>
      </c>
      <c r="F1039" s="2">
        <v>0</v>
      </c>
      <c r="G1039" s="3">
        <f t="shared" si="38"/>
        <v>1849.7374500000001</v>
      </c>
      <c r="H1039" s="3">
        <f t="shared" si="35"/>
        <v>0.69999999999708962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60941.990000000005</v>
      </c>
      <c r="D1040" s="2">
        <f>BILANCA!E35</f>
        <v>60941.990000000005</v>
      </c>
      <c r="E1040" s="2">
        <v>0</v>
      </c>
      <c r="F1040" s="2">
        <v>0</v>
      </c>
      <c r="G1040" s="3">
        <f t="shared" si="38"/>
        <v>5484.7790999999997</v>
      </c>
      <c r="H1040" s="3">
        <f t="shared" si="35"/>
        <v>1.9999999989522621E-2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44798.69</v>
      </c>
      <c r="D1041" s="2">
        <f>BILANCA!E36</f>
        <v>44798.69</v>
      </c>
      <c r="E1041" s="2">
        <v>0</v>
      </c>
      <c r="F1041" s="2">
        <v>0</v>
      </c>
      <c r="G1041" s="3">
        <f t="shared" si="38"/>
        <v>4166.2781700000005</v>
      </c>
      <c r="H1041" s="3">
        <f t="shared" si="35"/>
        <v>0.61999999999534339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16143.3</v>
      </c>
      <c r="D1043" s="2">
        <f>BILANCA!E38</f>
        <v>16143.3</v>
      </c>
      <c r="E1043" s="2">
        <v>0</v>
      </c>
      <c r="F1043" s="2">
        <v>0</v>
      </c>
      <c r="G1043" s="3">
        <f t="shared" si="38"/>
        <v>1598.1866999999997</v>
      </c>
      <c r="H1043" s="3">
        <f t="shared" si="35"/>
        <v>0.59999999999854481</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61525.75</v>
      </c>
      <c r="D1050" s="2">
        <f>BILANCA!E45</f>
        <v>136624.5</v>
      </c>
      <c r="E1050" s="2">
        <v>0</v>
      </c>
      <c r="F1050" s="2">
        <v>0</v>
      </c>
      <c r="G1050" s="3">
        <f t="shared" si="38"/>
        <v>13390.990000000002</v>
      </c>
      <c r="H1050" s="3">
        <f t="shared" si="35"/>
        <v>0.75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202075.22</v>
      </c>
      <c r="D1052" s="2">
        <f>BILANCA!E47</f>
        <v>266298.96999999997</v>
      </c>
      <c r="E1052" s="2">
        <v>0</v>
      </c>
      <c r="F1052" s="2">
        <v>0</v>
      </c>
      <c r="G1052" s="3">
        <f t="shared" si="38"/>
        <v>30856.272720000001</v>
      </c>
      <c r="H1052" s="3">
        <f t="shared" si="35"/>
        <v>0.25000000002910383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1254692.73</v>
      </c>
      <c r="D1053" s="2">
        <f>BILANCA!E48</f>
        <v>1265567.73</v>
      </c>
      <c r="E1053" s="2">
        <v>0</v>
      </c>
      <c r="F1053" s="2">
        <v>0</v>
      </c>
      <c r="G1053" s="3">
        <f t="shared" si="38"/>
        <v>162790.61216999998</v>
      </c>
      <c r="H1053" s="3">
        <f t="shared" si="35"/>
        <v>0.5400000000372529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70416.45</v>
      </c>
      <c r="D1054" s="2">
        <f>BILANCA!E49</f>
        <v>70416.45</v>
      </c>
      <c r="E1054" s="2">
        <v>0</v>
      </c>
      <c r="F1054" s="2">
        <v>0</v>
      </c>
      <c r="G1054" s="3">
        <f t="shared" si="38"/>
        <v>9294.9713999999985</v>
      </c>
      <c r="H1054" s="3">
        <f t="shared" si="35"/>
        <v>0.89999999999417923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1465658.65</v>
      </c>
      <c r="D1055" s="2">
        <f>BILANCA!E50</f>
        <v>1465658.65</v>
      </c>
      <c r="E1055" s="2">
        <v>0</v>
      </c>
      <c r="F1055" s="2">
        <v>0</v>
      </c>
      <c r="G1055" s="3">
        <f t="shared" si="38"/>
        <v>197863.91774999996</v>
      </c>
      <c r="H1055" s="3">
        <f t="shared" si="35"/>
        <v>0.70000000018626451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663.61</v>
      </c>
      <c r="D1056" s="2">
        <f>BILANCA!E51</f>
        <v>663.61</v>
      </c>
      <c r="E1056" s="2">
        <v>0</v>
      </c>
      <c r="F1056" s="2">
        <v>0</v>
      </c>
      <c r="G1056" s="3">
        <f t="shared" si="38"/>
        <v>91.578180000000003</v>
      </c>
      <c r="H1056" s="3">
        <f t="shared" si="35"/>
        <v>0.77999999999997272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31397.03</v>
      </c>
      <c r="D1059" s="2">
        <f>BILANCA!E54</f>
        <v>31397.03</v>
      </c>
      <c r="E1059" s="2">
        <v>0</v>
      </c>
      <c r="F1059" s="2">
        <v>0</v>
      </c>
      <c r="G1059" s="3">
        <f t="shared" si="38"/>
        <v>4615.3634099999999</v>
      </c>
      <c r="H1059" s="3">
        <f t="shared" si="35"/>
        <v>5.9999999997671694E-2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31397.03</v>
      </c>
      <c r="D1060" s="2">
        <f>BILANCA!E55</f>
        <v>31397.03</v>
      </c>
      <c r="E1060" s="2">
        <v>0</v>
      </c>
      <c r="F1060" s="2">
        <v>0</v>
      </c>
      <c r="G1060" s="3">
        <f t="shared" si="38"/>
        <v>4709.5545000000002</v>
      </c>
      <c r="H1060" s="3">
        <f t="shared" si="35"/>
        <v>5.9999999997671694E-2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703024.23</v>
      </c>
      <c r="D1061" s="2">
        <f>BILANCA!E56</f>
        <v>703024.23</v>
      </c>
      <c r="E1061" s="2">
        <v>0</v>
      </c>
      <c r="F1061" s="2">
        <v>0</v>
      </c>
      <c r="G1061" s="3">
        <f t="shared" si="38"/>
        <v>107562.70719</v>
      </c>
      <c r="H1061" s="3">
        <f t="shared" si="35"/>
        <v>0.4599999999627471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703024.23</v>
      </c>
      <c r="D1062" s="2">
        <f>BILANCA!E57</f>
        <v>703024.23</v>
      </c>
      <c r="E1062" s="2">
        <v>0</v>
      </c>
      <c r="F1062" s="2">
        <v>0</v>
      </c>
      <c r="G1062" s="3">
        <f t="shared" si="38"/>
        <v>109671.77987999999</v>
      </c>
      <c r="H1062" s="3">
        <f t="shared" si="35"/>
        <v>0.4599999999627471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97327.81</v>
      </c>
      <c r="D1068" s="2">
        <f>BILANCA!E63</f>
        <v>97327.81</v>
      </c>
      <c r="E1068" s="2">
        <v>0</v>
      </c>
      <c r="F1068" s="2">
        <v>0</v>
      </c>
      <c r="G1068" s="3">
        <f t="shared" si="38"/>
        <v>16935.038940000002</v>
      </c>
      <c r="H1068" s="3">
        <f t="shared" si="35"/>
        <v>0.38000000000465661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97327.81</v>
      </c>
      <c r="D1072" s="2">
        <f>BILANCA!E67</f>
        <v>97327.81</v>
      </c>
      <c r="E1072" s="2">
        <v>0</v>
      </c>
      <c r="F1072" s="2">
        <v>0</v>
      </c>
      <c r="G1072" s="3">
        <f t="shared" si="38"/>
        <v>18102.972659999999</v>
      </c>
      <c r="H1072" s="3">
        <f t="shared" si="35"/>
        <v>0.38000000000465661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5917159.1699999999</v>
      </c>
      <c r="D1074" s="2">
        <f>BILANCA!E69</f>
        <v>5521742.0300000012</v>
      </c>
      <c r="E1074" s="2">
        <v>0</v>
      </c>
      <c r="F1074" s="2">
        <v>0</v>
      </c>
      <c r="G1074" s="3">
        <f t="shared" si="38"/>
        <v>1085481.1667200001</v>
      </c>
      <c r="H1074" s="3">
        <f t="shared" si="35"/>
        <v>0.20000000111758709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93623.319999999992</v>
      </c>
      <c r="D1075" s="2">
        <f>BILANCA!E70</f>
        <v>14299.96</v>
      </c>
      <c r="E1075" s="2">
        <v>0</v>
      </c>
      <c r="F1075" s="2">
        <v>0</v>
      </c>
      <c r="G1075" s="3">
        <f t="shared" si="38"/>
        <v>7944.5105999999996</v>
      </c>
      <c r="H1075" s="3">
        <f t="shared" si="35"/>
        <v>0.35999999999330612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88649.59</v>
      </c>
      <c r="D1076" s="2">
        <f>BILANCA!E71</f>
        <v>10323.049999999999</v>
      </c>
      <c r="E1076" s="2">
        <v>0</v>
      </c>
      <c r="F1076" s="2">
        <v>0</v>
      </c>
      <c r="G1076" s="3">
        <f t="shared" si="38"/>
        <v>7213.5155400000003</v>
      </c>
      <c r="H1076" s="3">
        <f t="shared" si="35"/>
        <v>0.46000000000276486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88649.59</v>
      </c>
      <c r="D1078" s="2">
        <f>BILANCA!E73</f>
        <v>10323.049999999999</v>
      </c>
      <c r="E1078" s="2">
        <v>0</v>
      </c>
      <c r="F1078" s="2">
        <v>0</v>
      </c>
      <c r="G1078" s="3">
        <f t="shared" si="38"/>
        <v>7432.1069200000002</v>
      </c>
      <c r="H1078" s="3">
        <f t="shared" si="35"/>
        <v>0.46000000000276486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4973.7299999999996</v>
      </c>
      <c r="D1085" s="2">
        <f>BILANCA!E80</f>
        <v>3976.91</v>
      </c>
      <c r="E1085" s="2">
        <v>0</v>
      </c>
      <c r="F1085" s="2">
        <v>0</v>
      </c>
      <c r="G1085" s="3">
        <f t="shared" si="38"/>
        <v>969.56624999999985</v>
      </c>
      <c r="H1085" s="3">
        <f t="shared" si="35"/>
        <v>0.36000000000058208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41468.219999999994</v>
      </c>
      <c r="D1087" s="2">
        <f>BILANCA!E82</f>
        <v>21458.19</v>
      </c>
      <c r="E1087" s="2">
        <v>0</v>
      </c>
      <c r="F1087" s="2">
        <v>0</v>
      </c>
      <c r="G1087" s="3">
        <f t="shared" si="38"/>
        <v>6497.6142</v>
      </c>
      <c r="H1087" s="3">
        <f t="shared" si="35"/>
        <v>0.40999999999257852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29.52</v>
      </c>
      <c r="D1090" s="2">
        <f>BILANCA!E85</f>
        <v>0</v>
      </c>
      <c r="E1090" s="2">
        <v>0</v>
      </c>
      <c r="F1090" s="2">
        <v>0</v>
      </c>
      <c r="G1090" s="3">
        <f t="shared" si="38"/>
        <v>2.3616000000000001</v>
      </c>
      <c r="H1090" s="3">
        <f t="shared" si="35"/>
        <v>0.48000000000000043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41438.699999999997</v>
      </c>
      <c r="D1092" s="2">
        <f>BILANCA!E87</f>
        <v>21458.19</v>
      </c>
      <c r="E1092" s="2">
        <v>0</v>
      </c>
      <c r="F1092" s="2">
        <v>0</v>
      </c>
      <c r="G1092" s="3">
        <f t="shared" si="38"/>
        <v>6917.1165600000004</v>
      </c>
      <c r="H1092" s="3">
        <f t="shared" si="35"/>
        <v>0.49000000000160071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38500</v>
      </c>
      <c r="D1093" s="2">
        <f>BILANCA!E88</f>
        <v>21000</v>
      </c>
      <c r="E1093" s="2">
        <v>0</v>
      </c>
      <c r="F1093" s="2">
        <v>0</v>
      </c>
      <c r="G1093" s="3">
        <f t="shared" si="38"/>
        <v>6681.5</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38500</v>
      </c>
      <c r="D1094" s="2">
        <f>BILANCA!E89</f>
        <v>21000</v>
      </c>
      <c r="E1094" s="2">
        <v>0</v>
      </c>
      <c r="F1094" s="2">
        <v>0</v>
      </c>
      <c r="G1094" s="3">
        <f t="shared" si="38"/>
        <v>6762</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38500</v>
      </c>
      <c r="D1099" s="2">
        <f>BILANCA!E94</f>
        <v>21000</v>
      </c>
      <c r="E1099" s="2">
        <v>0</v>
      </c>
      <c r="F1099" s="2">
        <v>0</v>
      </c>
      <c r="G1099" s="3">
        <f t="shared" si="38"/>
        <v>7164.5</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4334401.22</v>
      </c>
      <c r="D1140" s="2">
        <f>BILANCA!E135</f>
        <v>4267794.28</v>
      </c>
      <c r="E1140" s="2">
        <v>0</v>
      </c>
      <c r="F1140" s="2">
        <v>0</v>
      </c>
      <c r="G1140" s="3">
        <f t="shared" si="38"/>
        <v>1673098.6714000001</v>
      </c>
      <c r="H1140" s="3">
        <f t="shared" si="41"/>
        <v>0.5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4334401.22</v>
      </c>
      <c r="D1141" s="2">
        <f>BILANCA!E136</f>
        <v>4267794.28</v>
      </c>
      <c r="E1141" s="2">
        <v>0</v>
      </c>
      <c r="F1141" s="2">
        <v>0</v>
      </c>
      <c r="G1141" s="3">
        <f t="shared" si="38"/>
        <v>1685968.6611800003</v>
      </c>
      <c r="H1141" s="3">
        <f t="shared" si="41"/>
        <v>0.5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443625.46</v>
      </c>
      <c r="D1145" s="2">
        <f>BILANCA!E140</f>
        <v>443625.46</v>
      </c>
      <c r="E1145" s="2">
        <v>0</v>
      </c>
      <c r="F1145" s="2">
        <v>0</v>
      </c>
      <c r="G1145" s="3">
        <f t="shared" si="38"/>
        <v>179668.31130000003</v>
      </c>
      <c r="H1145" s="3">
        <f t="shared" si="41"/>
        <v>0.92000000004190952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3890775.76</v>
      </c>
      <c r="D1147" s="2">
        <f>BILANCA!E142</f>
        <v>3824168.82</v>
      </c>
      <c r="E1147" s="2">
        <v>0</v>
      </c>
      <c r="F1147" s="2">
        <v>0</v>
      </c>
      <c r="G1147" s="3">
        <f t="shared" si="38"/>
        <v>1580858.5358</v>
      </c>
      <c r="H1147" s="3">
        <f t="shared" si="41"/>
        <v>0.42000000039115548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1398000.7999999998</v>
      </c>
      <c r="D1152" s="2">
        <f>BILANCA!E147</f>
        <v>1186023.9900000002</v>
      </c>
      <c r="E1152" s="2">
        <v>0</v>
      </c>
      <c r="F1152" s="2">
        <v>0</v>
      </c>
      <c r="G1152" s="3">
        <f t="shared" si="38"/>
        <v>535346.92675999994</v>
      </c>
      <c r="H1152" s="3">
        <f t="shared" si="41"/>
        <v>0.2099999999627471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356201.36</v>
      </c>
      <c r="D1153" s="2">
        <f>BILANCA!E148</f>
        <v>353198.21</v>
      </c>
      <c r="E1153" s="2">
        <v>0</v>
      </c>
      <c r="F1153" s="2">
        <v>0</v>
      </c>
      <c r="G1153" s="3">
        <f t="shared" si="38"/>
        <v>151951.48254</v>
      </c>
      <c r="H1153" s="3">
        <f t="shared" si="41"/>
        <v>0.57000000000698492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329250.90999999997</v>
      </c>
      <c r="D1164" s="2">
        <f>BILANCA!E159</f>
        <v>262896.29000000004</v>
      </c>
      <c r="E1164" s="2">
        <v>0</v>
      </c>
      <c r="F1164" s="2">
        <v>0</v>
      </c>
      <c r="G1164" s="3">
        <f t="shared" si="38"/>
        <v>131676.69746</v>
      </c>
      <c r="H1164" s="3">
        <f t="shared" si="41"/>
        <v>0.38000000006286427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915907.21</v>
      </c>
      <c r="D1165" s="2">
        <f>BILANCA!E160</f>
        <v>1006247.66</v>
      </c>
      <c r="E1165" s="2">
        <v>0</v>
      </c>
      <c r="F1165" s="2">
        <v>0</v>
      </c>
      <c r="G1165" s="3">
        <f t="shared" si="38"/>
        <v>453902.39214999997</v>
      </c>
      <c r="H1165" s="3">
        <f t="shared" si="41"/>
        <v>0.54999999993015081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473992.49</v>
      </c>
      <c r="D1168" s="2">
        <f>BILANCA!E163</f>
        <v>413787.76</v>
      </c>
      <c r="E1168" s="2">
        <v>0</v>
      </c>
      <c r="F1168" s="2">
        <v>0</v>
      </c>
      <c r="G1168" s="3">
        <f t="shared" si="38"/>
        <v>205647.74558000002</v>
      </c>
      <c r="H1168" s="3">
        <f t="shared" si="41"/>
        <v>0.72999999998137355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677351.17</v>
      </c>
      <c r="D1169" s="2">
        <f>BILANCA!E164</f>
        <v>850105.93</v>
      </c>
      <c r="E1169" s="2">
        <v>0</v>
      </c>
      <c r="F1169" s="2">
        <v>0</v>
      </c>
      <c r="G1169" s="3">
        <f t="shared" si="38"/>
        <v>378032.52177000005</v>
      </c>
      <c r="H1169" s="3">
        <f t="shared" si="41"/>
        <v>0.23999999999068677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11165.61</v>
      </c>
      <c r="D1170" s="2">
        <f>BILANCA!E165</f>
        <v>11165.61</v>
      </c>
      <c r="E1170" s="2">
        <v>0</v>
      </c>
      <c r="F1170" s="2">
        <v>0</v>
      </c>
      <c r="G1170" s="3">
        <f t="shared" si="38"/>
        <v>5359.4928</v>
      </c>
      <c r="H1170" s="3">
        <f t="shared" si="41"/>
        <v>0.77999999999883585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11165.61</v>
      </c>
      <c r="D1172" s="2">
        <f>BILANCA!E167</f>
        <v>11165.61</v>
      </c>
      <c r="E1172" s="2">
        <v>0</v>
      </c>
      <c r="F1172" s="2">
        <v>0</v>
      </c>
      <c r="G1172" s="3">
        <f t="shared" si="38"/>
        <v>5426.4864600000001</v>
      </c>
      <c r="H1172" s="3">
        <f t="shared" si="41"/>
        <v>0.77999999999883585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34376185.099999994</v>
      </c>
      <c r="D1180" s="2">
        <f>BILANCA!E176</f>
        <v>35921961.32</v>
      </c>
      <c r="E1180" s="2">
        <v>0</v>
      </c>
      <c r="F1180" s="2">
        <v>0</v>
      </c>
      <c r="G1180" s="3">
        <f t="shared" si="38"/>
        <v>18057418.3158</v>
      </c>
      <c r="H1180" s="3">
        <f t="shared" si="41"/>
        <v>0.41999999433755875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5347665.4499999993</v>
      </c>
      <c r="D1181" s="2">
        <f>BILANCA!E177</f>
        <v>5272842.6499999994</v>
      </c>
      <c r="E1181" s="2">
        <v>0</v>
      </c>
      <c r="F1181" s="2">
        <v>0</v>
      </c>
      <c r="G1181" s="3">
        <f t="shared" si="38"/>
        <v>2717762.9782499997</v>
      </c>
      <c r="H1181" s="3">
        <f t="shared" si="41"/>
        <v>0.79999999981373549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662590.16</v>
      </c>
      <c r="D1182" s="2">
        <f>BILANCA!E178</f>
        <v>724440.91</v>
      </c>
      <c r="E1182" s="2">
        <v>0</v>
      </c>
      <c r="F1182" s="2">
        <v>0</v>
      </c>
      <c r="G1182" s="3">
        <f t="shared" si="38"/>
        <v>363173.18056000001</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v>
      </c>
      <c r="D1183" s="2">
        <f>BILANCA!E179</f>
        <v>82.95</v>
      </c>
      <c r="E1183" s="2">
        <v>0</v>
      </c>
      <c r="F1183" s="2">
        <v>0</v>
      </c>
      <c r="G1183" s="3">
        <f t="shared" si="38"/>
        <v>39.080699999999993</v>
      </c>
      <c r="H1183" s="3">
        <f t="shared" si="41"/>
        <v>4.9999999999997158E-2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297730.33</v>
      </c>
      <c r="D1184" s="2">
        <f>BILANCA!E180</f>
        <v>508105.34</v>
      </c>
      <c r="E1184" s="2">
        <v>0</v>
      </c>
      <c r="F1184" s="2">
        <v>0</v>
      </c>
      <c r="G1184" s="3">
        <f t="shared" si="38"/>
        <v>228625.73573999997</v>
      </c>
      <c r="H1184" s="3">
        <f t="shared" si="41"/>
        <v>0.67000000004190952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2699.02</v>
      </c>
      <c r="D1185" s="2">
        <f>BILANCA!E181</f>
        <v>1667.83</v>
      </c>
      <c r="E1185" s="2">
        <v>0</v>
      </c>
      <c r="F1185" s="2">
        <v>0</v>
      </c>
      <c r="G1185" s="3">
        <f t="shared" si="38"/>
        <v>1056.069</v>
      </c>
      <c r="H1185" s="3">
        <f t="shared" si="41"/>
        <v>0.19000000000005457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1258.6099999999999</v>
      </c>
      <c r="D1187" s="2">
        <f>BILANCA!E183</f>
        <v>0</v>
      </c>
      <c r="E1187" s="2">
        <v>0</v>
      </c>
      <c r="F1187" s="2">
        <v>0</v>
      </c>
      <c r="G1187" s="3">
        <f t="shared" si="38"/>
        <v>222.77396999999996</v>
      </c>
      <c r="H1187" s="3">
        <f t="shared" si="41"/>
        <v>0.39000000000010004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1440.41</v>
      </c>
      <c r="D1188" s="2">
        <f>BILANCA!E184</f>
        <v>1667.83</v>
      </c>
      <c r="E1188" s="2">
        <v>0</v>
      </c>
      <c r="F1188" s="2">
        <v>0</v>
      </c>
      <c r="G1188" s="3">
        <f t="shared" si="38"/>
        <v>850.14046000000008</v>
      </c>
      <c r="H1188" s="3">
        <f t="shared" si="41"/>
        <v>0.58000000000015461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2787.19</v>
      </c>
      <c r="D1190" s="2">
        <f>BILANCA!E186</f>
        <v>24670.39</v>
      </c>
      <c r="E1190" s="2">
        <v>0</v>
      </c>
      <c r="F1190" s="2">
        <v>0</v>
      </c>
      <c r="G1190" s="3">
        <f>B1190/1000*C1190+B1190/500*D1190</f>
        <v>9383.034599999999</v>
      </c>
      <c r="H1190" s="3">
        <f>ABS(C1190-ROUND(C1190,0))+ABS(D1190-ROUND(D1190,0))</f>
        <v>0.57999999999947249</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2787.19</v>
      </c>
      <c r="D1195" s="2">
        <f>BILANCA!E191</f>
        <v>24670.39</v>
      </c>
      <c r="E1195" s="2">
        <v>0</v>
      </c>
      <c r="F1195" s="2">
        <v>0</v>
      </c>
      <c r="G1195" s="3">
        <f t="shared" si="42"/>
        <v>9643.6744499999986</v>
      </c>
      <c r="H1195" s="3">
        <f t="shared" si="43"/>
        <v>0.57999999999947249</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3169.54</v>
      </c>
      <c r="D1198" s="2">
        <f>BILANCA!E194</f>
        <v>21773.38</v>
      </c>
      <c r="E1198" s="2">
        <v>0</v>
      </c>
      <c r="F1198" s="2">
        <v>0</v>
      </c>
      <c r="G1198" s="3">
        <f t="shared" si="38"/>
        <v>8782.6643999999997</v>
      </c>
      <c r="H1198" s="3">
        <f t="shared" si="41"/>
        <v>0.84000000000105501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356144.08</v>
      </c>
      <c r="D1200" s="2">
        <f>BILANCA!E196</f>
        <v>168141.02</v>
      </c>
      <c r="E1200" s="2">
        <v>0</v>
      </c>
      <c r="F1200" s="2">
        <v>0</v>
      </c>
      <c r="G1200" s="3">
        <f t="shared" si="38"/>
        <v>131560.96280000001</v>
      </c>
      <c r="H1200" s="3">
        <f t="shared" si="41"/>
        <v>0.10000000000582077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449494.6</v>
      </c>
      <c r="D1201" s="2">
        <f>BILANCA!E197</f>
        <v>338685.43</v>
      </c>
      <c r="E1201" s="2">
        <v>0</v>
      </c>
      <c r="F1201" s="2">
        <v>0</v>
      </c>
      <c r="G1201" s="3">
        <f t="shared" si="38"/>
        <v>215231.30286</v>
      </c>
      <c r="H1201" s="3">
        <f t="shared" si="41"/>
        <v>0.83000000001629815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49342.82</v>
      </c>
      <c r="E1203" s="2">
        <v>0</v>
      </c>
      <c r="F1203" s="2">
        <v>0</v>
      </c>
      <c r="G1203" s="3">
        <f t="shared" si="44"/>
        <v>19046.328519999999</v>
      </c>
      <c r="H1203" s="3">
        <f t="shared" si="45"/>
        <v>0.18000000000029104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449494.6</v>
      </c>
      <c r="D1206" s="2">
        <f>BILANCA!E202</f>
        <v>289342.61</v>
      </c>
      <c r="E1206" s="2">
        <v>0</v>
      </c>
      <c r="F1206" s="2">
        <v>0</v>
      </c>
      <c r="G1206" s="3">
        <f t="shared" si="44"/>
        <v>201523.24472000002</v>
      </c>
      <c r="H1206" s="3">
        <f t="shared" si="45"/>
        <v>0.7900000000372529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4235580.6899999995</v>
      </c>
      <c r="D1223" s="2">
        <f>BILANCA!E219</f>
        <v>4023797.05</v>
      </c>
      <c r="E1223" s="2">
        <v>0</v>
      </c>
      <c r="F1223" s="2">
        <v>0</v>
      </c>
      <c r="G1223" s="3">
        <f t="shared" si="38"/>
        <v>2616316.2302699997</v>
      </c>
      <c r="H1223" s="3">
        <f t="shared" si="41"/>
        <v>0.36000000033527613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4235580.6899999995</v>
      </c>
      <c r="D1224" s="2">
        <f>BILANCA!E220</f>
        <v>4023797.05</v>
      </c>
      <c r="E1224" s="2">
        <v>0</v>
      </c>
      <c r="F1224" s="2">
        <v>0</v>
      </c>
      <c r="G1224" s="3">
        <f t="shared" si="38"/>
        <v>2628599.4050599998</v>
      </c>
      <c r="H1224" s="3">
        <f t="shared" si="41"/>
        <v>0.36000000033527613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3820234.51</v>
      </c>
      <c r="D1225" s="2">
        <f>BILANCA!E221</f>
        <v>1379942.43</v>
      </c>
      <c r="E1225" s="2">
        <v>0</v>
      </c>
      <c r="F1225" s="2">
        <v>0</v>
      </c>
      <c r="G1225" s="3">
        <f t="shared" si="38"/>
        <v>1414725.6645499999</v>
      </c>
      <c r="H1225" s="3">
        <f t="shared" si="41"/>
        <v>0.92000000015832484</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382946.76</v>
      </c>
      <c r="D1229" s="2">
        <f>BILANCA!E225</f>
        <v>495700.93</v>
      </c>
      <c r="E1229" s="2">
        <v>0</v>
      </c>
      <c r="F1229" s="2">
        <v>0</v>
      </c>
      <c r="G1229" s="3">
        <f t="shared" si="38"/>
        <v>300982.34778000001</v>
      </c>
      <c r="H1229" s="3">
        <f t="shared" si="41"/>
        <v>0.30999999999767169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32399.42</v>
      </c>
      <c r="D1234" s="2">
        <f>BILANCA!E230</f>
        <v>2048153.69</v>
      </c>
      <c r="E1234" s="2">
        <v>0</v>
      </c>
      <c r="F1234" s="2">
        <v>0</v>
      </c>
      <c r="G1234" s="3">
        <f t="shared" si="38"/>
        <v>924830.32319999998</v>
      </c>
      <c r="H1234" s="3">
        <f t="shared" si="41"/>
        <v>0.73000000005413312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100000</v>
      </c>
      <c r="E1240" s="2">
        <v>0</v>
      </c>
      <c r="F1240" s="2">
        <v>0</v>
      </c>
      <c r="G1240" s="3">
        <f t="shared" si="38"/>
        <v>46000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185919.26</v>
      </c>
      <c r="E1251" s="2">
        <v>0</v>
      </c>
      <c r="F1251" s="2">
        <v>0</v>
      </c>
      <c r="G1251" s="3">
        <f>B1251/1000*C1251+B1251/500*D1251</f>
        <v>89613.083320000005</v>
      </c>
      <c r="H1251" s="3">
        <f>ABS(C1251-ROUND(C1251,0))+ABS(D1251-ROUND(D1251,0))</f>
        <v>0.26000000000931323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29028519.649999999</v>
      </c>
      <c r="D1255" s="2">
        <f>BILANCA!E251</f>
        <v>30649118.669999998</v>
      </c>
      <c r="E1255" s="2">
        <v>0</v>
      </c>
      <c r="F1255" s="2">
        <v>0</v>
      </c>
      <c r="G1255" s="3">
        <f t="shared" si="38"/>
        <v>22130055.462549999</v>
      </c>
      <c r="H1255" s="3">
        <f t="shared" si="41"/>
        <v>0.68000000342726707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28956534.719999999</v>
      </c>
      <c r="D1256" s="2">
        <f>BILANCA!E252</f>
        <v>31138158.949999999</v>
      </c>
      <c r="E1256" s="2">
        <v>0</v>
      </c>
      <c r="F1256" s="2">
        <v>0</v>
      </c>
      <c r="G1256" s="3">
        <f t="shared" si="38"/>
        <v>22443281.744519997</v>
      </c>
      <c r="H1256" s="3">
        <f t="shared" si="41"/>
        <v>0.33000000193715096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32809168.649999999</v>
      </c>
      <c r="D1257" s="2">
        <f>BILANCA!E253</f>
        <v>34666255.07</v>
      </c>
      <c r="E1257" s="2">
        <v>0</v>
      </c>
      <c r="F1257" s="2">
        <v>0</v>
      </c>
      <c r="G1257" s="3">
        <f t="shared" si="38"/>
        <v>25228994.661129996</v>
      </c>
      <c r="H1257" s="3">
        <f t="shared" si="41"/>
        <v>0.42000000178813934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3852633.93</v>
      </c>
      <c r="D1258" s="2">
        <f>BILANCA!E254</f>
        <v>3528096.12</v>
      </c>
      <c r="E1258" s="2">
        <v>0</v>
      </c>
      <c r="F1258" s="2">
        <v>0</v>
      </c>
      <c r="G1258" s="3">
        <f t="shared" si="38"/>
        <v>2705388.89016</v>
      </c>
      <c r="H1258" s="3">
        <f t="shared" si="41"/>
        <v>0.18999999994412065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-1287773.4100000001</v>
      </c>
      <c r="D1259" s="2">
        <f>BILANCA!E255</f>
        <v>-1657675.3200000003</v>
      </c>
      <c r="E1259" s="2">
        <v>0</v>
      </c>
      <c r="F1259" s="2">
        <v>0</v>
      </c>
      <c r="G1259" s="3">
        <f t="shared" si="38"/>
        <v>-1146177.8884500002</v>
      </c>
      <c r="H1259" s="3">
        <f t="shared" si="41"/>
        <v>0.73000000044703484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9247500.75</v>
      </c>
      <c r="D1260" s="2">
        <f>BILANCA!E256</f>
        <v>9793124.9000000004</v>
      </c>
      <c r="E1260" s="2">
        <v>0</v>
      </c>
      <c r="F1260" s="2">
        <v>0</v>
      </c>
      <c r="G1260" s="3">
        <f t="shared" si="38"/>
        <v>7208437.6375000002</v>
      </c>
      <c r="H1260" s="3">
        <f t="shared" si="41"/>
        <v>0.34999999962747097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5927843.4000000004</v>
      </c>
      <c r="D1261" s="2">
        <f>BILANCA!E257</f>
        <v>6745911.21</v>
      </c>
      <c r="E1261" s="2">
        <v>0</v>
      </c>
      <c r="F1261" s="2">
        <v>0</v>
      </c>
      <c r="G1261" s="3">
        <f t="shared" si="38"/>
        <v>4874336.1208199998</v>
      </c>
      <c r="H1261" s="3">
        <f t="shared" si="41"/>
        <v>0.61000000033527613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3319657.35</v>
      </c>
      <c r="D1263" s="2">
        <f>BILANCA!E259</f>
        <v>3047213.69</v>
      </c>
      <c r="E1263" s="2">
        <v>0</v>
      </c>
      <c r="F1263" s="2">
        <v>0</v>
      </c>
      <c r="G1263" s="3">
        <f t="shared" si="38"/>
        <v>2381763.4366899999</v>
      </c>
      <c r="H1263" s="3">
        <f t="shared" si="41"/>
        <v>0.66000000014901161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10535274.16</v>
      </c>
      <c r="D1264" s="2">
        <f>BILANCA!E260</f>
        <v>11450800.220000001</v>
      </c>
      <c r="E1264" s="2">
        <v>0</v>
      </c>
      <c r="F1264" s="2">
        <v>0</v>
      </c>
      <c r="G1264" s="3">
        <f t="shared" si="38"/>
        <v>8492966.1484000012</v>
      </c>
      <c r="H1264" s="3">
        <f t="shared" si="41"/>
        <v>0.38000000081956387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10535274.16</v>
      </c>
      <c r="D1266" s="2">
        <f>BILANCA!E262</f>
        <v>11450800.220000001</v>
      </c>
      <c r="E1266" s="2">
        <v>0</v>
      </c>
      <c r="F1266" s="2">
        <v>0</v>
      </c>
      <c r="G1266" s="3">
        <f t="shared" si="38"/>
        <v>8559839.8976000007</v>
      </c>
      <c r="H1266" s="3">
        <f t="shared" si="41"/>
        <v>0.38000000081956387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1348594.0699999998</v>
      </c>
      <c r="D1278" s="2">
        <f>BILANCA!E274</f>
        <v>1157470.77</v>
      </c>
      <c r="E1278" s="2">
        <v>0</v>
      </c>
      <c r="F1278" s="2">
        <v>0</v>
      </c>
      <c r="G1278" s="3">
        <f t="shared" si="38"/>
        <v>981827.54347999999</v>
      </c>
      <c r="H1278" s="3">
        <f t="shared" si="41"/>
        <v>0.29999999981373549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278336.61</v>
      </c>
      <c r="D1279" s="2">
        <f>BILANCA!E275</f>
        <v>289810.26</v>
      </c>
      <c r="E1279" s="2">
        <v>0</v>
      </c>
      <c r="F1279" s="2">
        <v>0</v>
      </c>
      <c r="G1279" s="3">
        <f t="shared" ref="G1279:G1294" si="48">B1279/1000*C1279+B1279/500*D1279</f>
        <v>230790.46797</v>
      </c>
      <c r="H1279" s="3">
        <f t="shared" ref="H1279:H1294" si="49">ABS(C1279-ROUND(C1279,0))+ABS(D1279-ROUND(D1279,0))</f>
        <v>0.65000000002328306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45.52</v>
      </c>
      <c r="E1281" s="2">
        <v>0</v>
      </c>
      <c r="F1281" s="2">
        <v>0</v>
      </c>
      <c r="G1281" s="3">
        <f t="shared" si="48"/>
        <v>24.671840000000003</v>
      </c>
      <c r="H1281" s="3">
        <f t="shared" si="49"/>
        <v>0.47999999999999687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45.52</v>
      </c>
      <c r="E1289" s="2">
        <v>0</v>
      </c>
      <c r="F1289" s="2">
        <v>0</v>
      </c>
      <c r="G1289" s="3">
        <f t="shared" si="48"/>
        <v>25.400160000000003</v>
      </c>
      <c r="H1289" s="3">
        <f t="shared" si="49"/>
        <v>0.47999999999999687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228449.15</v>
      </c>
      <c r="D1290" s="2">
        <f>BILANCA!E286</f>
        <v>153278.01</v>
      </c>
      <c r="E1290" s="2">
        <v>0</v>
      </c>
      <c r="F1290" s="2">
        <v>0</v>
      </c>
      <c r="G1290" s="3">
        <f t="shared" si="48"/>
        <v>149801.44760000001</v>
      </c>
      <c r="H1290" s="3">
        <f t="shared" si="49"/>
        <v>0.16000000000349246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367815.82</v>
      </c>
      <c r="D1291" s="2">
        <f>BILANCA!E287</f>
        <v>300549.21999999997</v>
      </c>
      <c r="E1291" s="2">
        <v>0</v>
      </c>
      <c r="F1291" s="2">
        <v>0</v>
      </c>
      <c r="G1291" s="3">
        <f t="shared" si="48"/>
        <v>272264.90706</v>
      </c>
      <c r="H1291" s="3">
        <f t="shared" si="49"/>
        <v>0.3999999999650754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473992.49</v>
      </c>
      <c r="D1294" s="2">
        <f>BILANCA!E290</f>
        <v>413787.76</v>
      </c>
      <c r="E1294" s="2">
        <v>0</v>
      </c>
      <c r="F1294" s="2">
        <v>0</v>
      </c>
      <c r="G1294" s="3">
        <f t="shared" si="48"/>
        <v>369645.31484000001</v>
      </c>
      <c r="H1294" s="3">
        <f t="shared" si="49"/>
        <v>0.72999999998137355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11164.27</v>
      </c>
      <c r="D1295" s="2">
        <f>BILANCA!E291</f>
        <v>11164.27</v>
      </c>
      <c r="E1295" s="2">
        <v>0</v>
      </c>
      <c r="F1295" s="2">
        <v>0</v>
      </c>
      <c r="G1295" s="3">
        <f t="shared" si="38"/>
        <v>9545.4508499999993</v>
      </c>
      <c r="H1295" s="3">
        <f t="shared" si="41"/>
        <v>0.54000000000087311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11164.27</v>
      </c>
      <c r="D1297" s="2">
        <f>BILANCA!E293</f>
        <v>11164.27</v>
      </c>
      <c r="E1297" s="2">
        <v>0</v>
      </c>
      <c r="F1297" s="2">
        <v>0</v>
      </c>
      <c r="G1297" s="3">
        <f t="shared" si="50"/>
        <v>9612.4364700000006</v>
      </c>
      <c r="H1297" s="3">
        <f t="shared" si="51"/>
        <v>0.54000000000087311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4218654.84</v>
      </c>
      <c r="D1301" s="2">
        <f>BILANCA!E297</f>
        <v>3846426.9</v>
      </c>
      <c r="E1301" s="2">
        <v>0</v>
      </c>
      <c r="F1301" s="2">
        <v>0</v>
      </c>
      <c r="G1301" s="3">
        <f t="shared" si="38"/>
        <v>3466249.0142399995</v>
      </c>
      <c r="H1301" s="3">
        <f t="shared" si="41"/>
        <v>0.26000000024214387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4218654.84</v>
      </c>
      <c r="D1302" s="2">
        <f>BILANCA!E298</f>
        <v>3846426.9</v>
      </c>
      <c r="E1302" s="2">
        <v>0</v>
      </c>
      <c r="F1302" s="2">
        <v>0</v>
      </c>
      <c r="G1302" s="3">
        <f t="shared" si="38"/>
        <v>3478160.5228799996</v>
      </c>
      <c r="H1302" s="3">
        <f t="shared" si="41"/>
        <v>0.26000000024214387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21000</v>
      </c>
      <c r="E1303" s="2">
        <v>0</v>
      </c>
      <c r="F1303" s="2">
        <v>0</v>
      </c>
      <c r="G1303" s="3">
        <f t="shared" si="38"/>
        <v>12306</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38500</v>
      </c>
      <c r="D1304" s="2">
        <f>BILANCA!E301</f>
        <v>0</v>
      </c>
      <c r="E1304" s="2">
        <v>0</v>
      </c>
      <c r="F1304" s="2">
        <v>0</v>
      </c>
      <c r="G1304" s="3">
        <f t="shared" si="38"/>
        <v>11319</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2075351.97</v>
      </c>
      <c r="D1305" s="2">
        <f>BILANCA!E302</f>
        <v>2036129.92</v>
      </c>
      <c r="E1305" s="2">
        <v>0</v>
      </c>
      <c r="F1305" s="2">
        <v>0</v>
      </c>
      <c r="G1305" s="3">
        <f t="shared" si="38"/>
        <v>1813545.4839499998</v>
      </c>
      <c r="H1305" s="3">
        <f t="shared" si="41"/>
        <v>0.11000000010244548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11165.61</v>
      </c>
      <c r="D1309" s="2">
        <f>BILANCA!E306</f>
        <v>11165.61</v>
      </c>
      <c r="E1309" s="2">
        <v>0</v>
      </c>
      <c r="F1309" s="2">
        <v>0</v>
      </c>
      <c r="G1309" s="3">
        <f t="shared" si="52"/>
        <v>10015.552169999999</v>
      </c>
      <c r="H1309" s="3">
        <f t="shared" si="41"/>
        <v>0.77999999999883585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2870.5</v>
      </c>
      <c r="E1311" s="2">
        <v>0</v>
      </c>
      <c r="F1311" s="2">
        <v>0</v>
      </c>
      <c r="G1311" s="3">
        <f t="shared" si="52"/>
        <v>1728.0409999999999</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7772.62</v>
      </c>
      <c r="D1312" s="2">
        <f>BILANCA!E309</f>
        <v>6327.1</v>
      </c>
      <c r="E1312" s="2">
        <v>0</v>
      </c>
      <c r="F1312" s="2">
        <v>0</v>
      </c>
      <c r="G1312" s="3">
        <f t="shared" si="52"/>
        <v>6168.8996399999996</v>
      </c>
      <c r="H1312" s="3">
        <f t="shared" si="41"/>
        <v>0.48000000000047294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1662</v>
      </c>
      <c r="D1314" s="2">
        <f>BILANCA!E311</f>
        <v>638.88</v>
      </c>
      <c r="E1314" s="2">
        <v>0</v>
      </c>
      <c r="F1314" s="2">
        <v>0</v>
      </c>
      <c r="G1314" s="3">
        <f t="shared" si="52"/>
        <v>893.68704000000002</v>
      </c>
      <c r="H1314" s="3">
        <f t="shared" si="41"/>
        <v>0.12000000000000455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32004.080000000002</v>
      </c>
      <c r="D1316" s="2">
        <f>BILANCA!E313</f>
        <v>11621.71</v>
      </c>
      <c r="E1316" s="2">
        <v>0</v>
      </c>
      <c r="F1316" s="2">
        <v>0</v>
      </c>
      <c r="G1316" s="3">
        <f t="shared" ref="G1316:G1325" si="53">B1316/1000*C1316+B1316/500*D1316</f>
        <v>16905.735000000001</v>
      </c>
      <c r="H1316" s="3">
        <f t="shared" ref="H1316:H1325" si="54">ABS(C1316-ROUND(C1316,0))+ABS(D1316-ROUND(D1316,0))</f>
        <v>0.37000000000261934</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118979.79</v>
      </c>
      <c r="D1339" s="2">
        <f>BILANCA!E336</f>
        <v>577057.91</v>
      </c>
      <c r="E1339" s="2">
        <v>0</v>
      </c>
      <c r="F1339" s="2">
        <v>0</v>
      </c>
      <c r="G1339" s="3">
        <f t="shared" si="52"/>
        <v>418848.45569000003</v>
      </c>
      <c r="H1339" s="3">
        <f t="shared" si="41"/>
        <v>0.29999999997380655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543610.37</v>
      </c>
      <c r="D1340" s="2">
        <f>BILANCA!E337</f>
        <v>147383</v>
      </c>
      <c r="E1340" s="2">
        <v>0</v>
      </c>
      <c r="F1340" s="2">
        <v>0</v>
      </c>
      <c r="G1340" s="3">
        <f t="shared" si="52"/>
        <v>276664.20209999999</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217925.88</v>
      </c>
      <c r="D1341" s="2">
        <f>BILANCA!E338</f>
        <v>146173.10999999999</v>
      </c>
      <c r="E1341" s="2">
        <v>0</v>
      </c>
      <c r="F1341" s="2">
        <v>0</v>
      </c>
      <c r="G1341" s="3">
        <f t="shared" si="52"/>
        <v>168900.06510000001</v>
      </c>
      <c r="H1341" s="3">
        <f t="shared" si="41"/>
        <v>0.22999999998137355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231568.72</v>
      </c>
      <c r="D1342" s="2">
        <f>BILANCA!E339</f>
        <v>192512.32</v>
      </c>
      <c r="E1342" s="2">
        <v>0</v>
      </c>
      <c r="F1342" s="2">
        <v>0</v>
      </c>
      <c r="G1342" s="3">
        <f t="shared" si="52"/>
        <v>204708.99552</v>
      </c>
      <c r="H1342" s="3">
        <f t="shared" si="41"/>
        <v>0.60000000000582077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4235580.6900000004</v>
      </c>
      <c r="D1346" s="2">
        <f>BILANCA!E343</f>
        <v>4023797.05</v>
      </c>
      <c r="E1346" s="2">
        <v>0</v>
      </c>
      <c r="F1346" s="2">
        <v>0</v>
      </c>
      <c r="G1346" s="3">
        <f t="shared" si="52"/>
        <v>4127146.7294399999</v>
      </c>
      <c r="H1346" s="3">
        <f t="shared" si="41"/>
        <v>0.35999999940395355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207155.37</v>
      </c>
      <c r="D1347" s="2">
        <f>BILANCA!E344</f>
        <v>139318.09</v>
      </c>
      <c r="E1347" s="2">
        <v>0</v>
      </c>
      <c r="F1347" s="2">
        <v>0</v>
      </c>
      <c r="G1347" s="3">
        <f t="shared" si="52"/>
        <v>163711.75235</v>
      </c>
      <c r="H1347" s="3">
        <f t="shared" si="41"/>
        <v>0.45999999999185093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25.59</v>
      </c>
      <c r="E1368" s="2">
        <v>0</v>
      </c>
      <c r="F1368" s="2">
        <v>0</v>
      </c>
      <c r="G1368" s="3">
        <f t="shared" si="57"/>
        <v>18.32244</v>
      </c>
      <c r="H1368" s="3">
        <f t="shared" si="58"/>
        <v>0.41000000000000014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52116.03</v>
      </c>
      <c r="E1370" s="2">
        <v>0</v>
      </c>
      <c r="F1370" s="2">
        <v>0</v>
      </c>
      <c r="G1370" s="3">
        <f t="shared" si="57"/>
        <v>37523.541599999997</v>
      </c>
      <c r="H1370" s="3">
        <f t="shared" si="58"/>
        <v>2.9999999998835847E-2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44182.12</v>
      </c>
      <c r="E1371" s="2">
        <v>0</v>
      </c>
      <c r="F1371" s="2">
        <v>0</v>
      </c>
      <c r="G1371" s="3">
        <f t="shared" si="57"/>
        <v>31899.49064</v>
      </c>
      <c r="H1371" s="3">
        <f t="shared" si="58"/>
        <v>0.12000000000261934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89595.520000000004</v>
      </c>
      <c r="E1372" s="2">
        <v>0</v>
      </c>
      <c r="F1372" s="2">
        <v>0</v>
      </c>
      <c r="G1372" s="3">
        <f t="shared" ref="G1372:G1389" si="59">B1372/1000*C1372+B1372/500*D1372</f>
        <v>64867.156479999998</v>
      </c>
      <c r="H1372" s="3">
        <f t="shared" ref="H1372:H1389" si="60">ABS(C1372-ROUND(C1372,0))+ABS(D1372-ROUND(D1372,0))</f>
        <v>0.47999999999592546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16833.150000000001</v>
      </c>
      <c r="D1384" s="2">
        <f>BILANCA!E381</f>
        <v>16833.150000000001</v>
      </c>
      <c r="E1384" s="2">
        <v>0</v>
      </c>
      <c r="F1384" s="2">
        <v>0</v>
      </c>
      <c r="G1384" s="3">
        <f t="shared" si="59"/>
        <v>18886.794300000001</v>
      </c>
      <c r="H1384" s="3">
        <f t="shared" si="60"/>
        <v>0.30000000000291038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9011.8799999999992</v>
      </c>
      <c r="D1390" s="2">
        <f>BILANCA!E387</f>
        <v>9011.8799999999992</v>
      </c>
      <c r="E1390" s="2">
        <v>0</v>
      </c>
      <c r="F1390" s="2">
        <v>0</v>
      </c>
      <c r="G1390" s="3">
        <f t="shared" ref="G1390:G1399" si="61">B1390/1000*C1390+B1390/500*D1390</f>
        <v>10273.543199999998</v>
      </c>
      <c r="H1390" s="3">
        <f t="shared" ref="H1390:H1399" si="62">ABS(C1390-ROUND(C1390,0))+ABS(D1390-ROUND(D1390,0))</f>
        <v>0.24000000000160071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3238046.29</v>
      </c>
      <c r="D1392" s="2">
        <f>BILANCA!E389</f>
        <v>2800831.76</v>
      </c>
      <c r="E1392" s="2">
        <v>0</v>
      </c>
      <c r="F1392" s="2">
        <v>0</v>
      </c>
      <c r="G1392" s="3">
        <f t="shared" si="61"/>
        <v>3376769.1474200003</v>
      </c>
      <c r="H1392" s="3">
        <f t="shared" si="62"/>
        <v>0.53000000026077032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971596.67</v>
      </c>
      <c r="D1400" s="14">
        <f>BILANCA!E397</f>
        <v>1036583.26</v>
      </c>
      <c r="E1400" s="14">
        <v>0</v>
      </c>
      <c r="F1400" s="14">
        <v>0</v>
      </c>
      <c r="G1400" s="15">
        <f t="shared" si="52"/>
        <v>1187457.6441000002</v>
      </c>
      <c r="H1400" s="15">
        <f t="shared" si="41"/>
        <v>0.58999999996740371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3473049.86</v>
      </c>
      <c r="D1401" s="7">
        <f>'RAS-funkcijski'!E5</f>
        <v>1245883.4400000002</v>
      </c>
      <c r="E1401" s="7">
        <v>0</v>
      </c>
      <c r="F1401" s="7">
        <v>0</v>
      </c>
      <c r="G1401" s="8">
        <f t="shared" si="52"/>
        <v>5964.8167400000002</v>
      </c>
      <c r="H1401" s="8">
        <f t="shared" si="41"/>
        <v>0.58000000030733645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3467354.51</v>
      </c>
      <c r="D1402" s="2">
        <f>'RAS-funkcijski'!E6</f>
        <v>1241451.83</v>
      </c>
      <c r="E1402" s="2">
        <v>0</v>
      </c>
      <c r="F1402" s="2">
        <v>0</v>
      </c>
      <c r="G1402" s="3">
        <f t="shared" si="52"/>
        <v>11900.51634</v>
      </c>
      <c r="H1402" s="3">
        <f t="shared" si="41"/>
        <v>0.66000000014901161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3467354.51</v>
      </c>
      <c r="D1403" s="2">
        <f>'RAS-funkcijski'!E7</f>
        <v>1241451.83</v>
      </c>
      <c r="E1403" s="2">
        <v>0</v>
      </c>
      <c r="F1403" s="2">
        <v>0</v>
      </c>
      <c r="G1403" s="3">
        <f t="shared" si="52"/>
        <v>17850.774509999999</v>
      </c>
      <c r="H1403" s="3">
        <f t="shared" si="41"/>
        <v>0.66000000014901161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5695.35</v>
      </c>
      <c r="D1415" s="2">
        <f>'RAS-funkcijski'!E19</f>
        <v>4431.6099999999997</v>
      </c>
      <c r="E1415" s="2">
        <v>0</v>
      </c>
      <c r="F1415" s="2">
        <v>0</v>
      </c>
      <c r="G1415" s="3">
        <f t="shared" si="52"/>
        <v>218.37854999999999</v>
      </c>
      <c r="H1415" s="3">
        <f t="shared" si="41"/>
        <v>0.74000000000069122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137454.02000000002</v>
      </c>
      <c r="D1424" s="2">
        <f>'RAS-funkcijski'!E28</f>
        <v>139840.54</v>
      </c>
      <c r="E1424" s="2">
        <v>0</v>
      </c>
      <c r="F1424" s="2">
        <v>0</v>
      </c>
      <c r="G1424" s="3">
        <f t="shared" si="52"/>
        <v>10011.242400000001</v>
      </c>
      <c r="H1424" s="3">
        <f t="shared" si="41"/>
        <v>0.48000000001047738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131178.04</v>
      </c>
      <c r="D1426" s="2">
        <f>'RAS-funkcijski'!E30</f>
        <v>131178.04</v>
      </c>
      <c r="E1426" s="2">
        <v>0</v>
      </c>
      <c r="F1426" s="2">
        <v>0</v>
      </c>
      <c r="G1426" s="3">
        <f t="shared" si="52"/>
        <v>10231.887120000001</v>
      </c>
      <c r="H1426" s="3">
        <f t="shared" si="41"/>
        <v>8.0000000016298145E-2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6275.98</v>
      </c>
      <c r="D1430" s="2">
        <f>'RAS-funkcijski'!E34</f>
        <v>8662.5</v>
      </c>
      <c r="E1430" s="2">
        <v>0</v>
      </c>
      <c r="F1430" s="2">
        <v>0</v>
      </c>
      <c r="G1430" s="3">
        <f t="shared" si="52"/>
        <v>708.02940000000001</v>
      </c>
      <c r="H1430" s="3">
        <f t="shared" si="41"/>
        <v>0.52000000000043656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4860</v>
      </c>
      <c r="D1431" s="2">
        <f>'RAS-funkcijski'!E35</f>
        <v>5040</v>
      </c>
      <c r="E1431" s="2">
        <v>0</v>
      </c>
      <c r="F1431" s="2">
        <v>0</v>
      </c>
      <c r="G1431" s="3">
        <f t="shared" si="52"/>
        <v>463.14</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1500</v>
      </c>
      <c r="D1435" s="2">
        <f>'RAS-funkcijski'!E39</f>
        <v>0</v>
      </c>
      <c r="E1435" s="2">
        <v>0</v>
      </c>
      <c r="F1435" s="2">
        <v>0</v>
      </c>
      <c r="G1435" s="3">
        <f t="shared" si="52"/>
        <v>52.500000000000007</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1500</v>
      </c>
      <c r="D1438" s="2">
        <f>'RAS-funkcijski'!E42</f>
        <v>0</v>
      </c>
      <c r="E1438" s="2">
        <v>0</v>
      </c>
      <c r="F1438" s="2">
        <v>0</v>
      </c>
      <c r="G1438" s="3">
        <f t="shared" si="52"/>
        <v>57</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3360</v>
      </c>
      <c r="D1470" s="2">
        <f>'RAS-funkcijski'!E74</f>
        <v>5040</v>
      </c>
      <c r="E1470" s="2">
        <v>0</v>
      </c>
      <c r="F1470" s="2">
        <v>0</v>
      </c>
      <c r="G1470" s="3">
        <f t="shared" si="52"/>
        <v>940.80000000000007</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293077.33999999997</v>
      </c>
      <c r="D1471" s="2">
        <f>'RAS-funkcijski'!E75</f>
        <v>1139627.5900000001</v>
      </c>
      <c r="E1471" s="2">
        <v>0</v>
      </c>
      <c r="F1471" s="2">
        <v>0</v>
      </c>
      <c r="G1471" s="3">
        <f t="shared" si="52"/>
        <v>182635.60892</v>
      </c>
      <c r="H1471" s="3">
        <f t="shared" si="63"/>
        <v>0.74999999988358468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285198.24</v>
      </c>
      <c r="D1472" s="2">
        <f>'RAS-funkcijski'!E76</f>
        <v>1124627.5900000001</v>
      </c>
      <c r="E1472" s="2">
        <v>0</v>
      </c>
      <c r="F1472" s="2">
        <v>0</v>
      </c>
      <c r="G1472" s="3">
        <f t="shared" si="52"/>
        <v>182480.64624</v>
      </c>
      <c r="H1472" s="3">
        <f t="shared" si="63"/>
        <v>0.64999999990686774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5200</v>
      </c>
      <c r="D1476" s="2">
        <f>'RAS-funkcijski'!E80</f>
        <v>15000</v>
      </c>
      <c r="E1476" s="2">
        <v>0</v>
      </c>
      <c r="F1476" s="2">
        <v>0</v>
      </c>
      <c r="G1476" s="3">
        <f t="shared" si="52"/>
        <v>2675.2</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2679.1</v>
      </c>
      <c r="D1477" s="2">
        <f>'RAS-funkcijski'!E81</f>
        <v>0</v>
      </c>
      <c r="E1477" s="2">
        <v>0</v>
      </c>
      <c r="F1477" s="2">
        <v>0</v>
      </c>
      <c r="G1477" s="3">
        <f t="shared" si="52"/>
        <v>206.29069999999999</v>
      </c>
      <c r="H1477" s="3">
        <f t="shared" si="63"/>
        <v>9.9999999999909051E-2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1358370.8699999999</v>
      </c>
      <c r="D1478" s="2">
        <f>'RAS-funkcijski'!E82</f>
        <v>1306774.0299999998</v>
      </c>
      <c r="E1478" s="2">
        <v>0</v>
      </c>
      <c r="F1478" s="2">
        <v>0</v>
      </c>
      <c r="G1478" s="3">
        <f t="shared" si="52"/>
        <v>309809.67653999996</v>
      </c>
      <c r="H1478" s="3">
        <f t="shared" si="63"/>
        <v>0.15999999991618097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75289.91</v>
      </c>
      <c r="D1479" s="2">
        <f>'RAS-funkcijski'!E83</f>
        <v>77119.320000000007</v>
      </c>
      <c r="E1479" s="2">
        <v>0</v>
      </c>
      <c r="F1479" s="2">
        <v>0</v>
      </c>
      <c r="G1479" s="3">
        <f t="shared" si="52"/>
        <v>18132.755450000001</v>
      </c>
      <c r="H1479" s="3">
        <f t="shared" si="63"/>
        <v>0.41000000000349246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16135.4</v>
      </c>
      <c r="D1480" s="2">
        <f>'RAS-funkcijski'!E84</f>
        <v>8640</v>
      </c>
      <c r="E1480" s="2">
        <v>0</v>
      </c>
      <c r="F1480" s="2">
        <v>0</v>
      </c>
      <c r="G1480" s="3">
        <f t="shared" si="52"/>
        <v>2673.232</v>
      </c>
      <c r="H1480" s="3">
        <f t="shared" si="63"/>
        <v>0.3999999999996362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59232.37</v>
      </c>
      <c r="D1482" s="2">
        <f>'RAS-funkcijski'!E86</f>
        <v>58871.31</v>
      </c>
      <c r="E1482" s="2">
        <v>0</v>
      </c>
      <c r="F1482" s="2">
        <v>0</v>
      </c>
      <c r="G1482" s="3">
        <f t="shared" si="52"/>
        <v>14511.949180000001</v>
      </c>
      <c r="H1482" s="3">
        <f t="shared" si="63"/>
        <v>0.68000000000029104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1207713.19</v>
      </c>
      <c r="D1484" s="2">
        <f>'RAS-funkcijski'!E88</f>
        <v>1162143.3999999999</v>
      </c>
      <c r="E1484" s="2">
        <v>0</v>
      </c>
      <c r="F1484" s="2">
        <v>0</v>
      </c>
      <c r="G1484" s="3">
        <f t="shared" si="52"/>
        <v>296687.99916000001</v>
      </c>
      <c r="H1484" s="3">
        <f t="shared" si="63"/>
        <v>0.58999999985098839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83924.38</v>
      </c>
      <c r="D1485" s="2">
        <f>'RAS-funkcijski'!E89</f>
        <v>89385.459999999992</v>
      </c>
      <c r="E1485" s="2">
        <v>0</v>
      </c>
      <c r="F1485" s="2">
        <v>0</v>
      </c>
      <c r="G1485" s="3">
        <f t="shared" si="52"/>
        <v>22329.1005</v>
      </c>
      <c r="H1485" s="3">
        <f t="shared" si="63"/>
        <v>0.83999999999650754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2700</v>
      </c>
      <c r="E1490" s="2">
        <v>0</v>
      </c>
      <c r="F1490" s="2">
        <v>0</v>
      </c>
      <c r="G1490" s="3">
        <f t="shared" si="52"/>
        <v>486</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2700</v>
      </c>
      <c r="E1492" s="2">
        <v>0</v>
      </c>
      <c r="F1492" s="2">
        <v>0</v>
      </c>
      <c r="G1492" s="3">
        <f t="shared" si="52"/>
        <v>496.8</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17424</v>
      </c>
      <c r="D1500" s="2">
        <f>'RAS-funkcijski'!E104</f>
        <v>22722</v>
      </c>
      <c r="E1500" s="2">
        <v>0</v>
      </c>
      <c r="F1500" s="2">
        <v>0</v>
      </c>
      <c r="G1500" s="3">
        <f t="shared" si="52"/>
        <v>6286.8000000000011</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66500.38</v>
      </c>
      <c r="D1502" s="2">
        <f>'RAS-funkcijski'!E106</f>
        <v>63963.46</v>
      </c>
      <c r="E1502" s="2">
        <v>0</v>
      </c>
      <c r="F1502" s="2">
        <v>0</v>
      </c>
      <c r="G1502" s="3">
        <f t="shared" si="52"/>
        <v>19831.584599999998</v>
      </c>
      <c r="H1502" s="3">
        <f t="shared" si="63"/>
        <v>0.8400000000037835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652006.59000000008</v>
      </c>
      <c r="D1503" s="2">
        <f>'RAS-funkcijski'!E107</f>
        <v>737226.2</v>
      </c>
      <c r="E1503" s="2">
        <v>0</v>
      </c>
      <c r="F1503" s="2">
        <v>0</v>
      </c>
      <c r="G1503" s="3">
        <f t="shared" si="52"/>
        <v>219025.27596999999</v>
      </c>
      <c r="H1503" s="3">
        <f t="shared" si="63"/>
        <v>0.60999999986961484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278571.45</v>
      </c>
      <c r="D1504" s="2">
        <f>'RAS-funkcijski'!E108</f>
        <v>413730.4</v>
      </c>
      <c r="E1504" s="2">
        <v>0</v>
      </c>
      <c r="F1504" s="2">
        <v>0</v>
      </c>
      <c r="G1504" s="3">
        <f t="shared" si="52"/>
        <v>115027.35400000001</v>
      </c>
      <c r="H1504" s="3">
        <f t="shared" si="63"/>
        <v>0.8500000000349246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86438.76</v>
      </c>
      <c r="D1505" s="2">
        <f>'RAS-funkcijski'!E109</f>
        <v>85195.42</v>
      </c>
      <c r="E1505" s="2">
        <v>0</v>
      </c>
      <c r="F1505" s="2">
        <v>0</v>
      </c>
      <c r="G1505" s="3">
        <f t="shared" si="52"/>
        <v>26967.108</v>
      </c>
      <c r="H1505" s="3">
        <f t="shared" si="63"/>
        <v>0.66000000000349246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25000</v>
      </c>
      <c r="D1506" s="2">
        <f>'RAS-funkcijski'!E110</f>
        <v>25000</v>
      </c>
      <c r="E1506" s="2">
        <v>0</v>
      </c>
      <c r="F1506" s="2">
        <v>0</v>
      </c>
      <c r="G1506" s="3">
        <f t="shared" si="52"/>
        <v>7950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261996.38</v>
      </c>
      <c r="D1509" s="2">
        <f>'RAS-funkcijski'!E113</f>
        <v>213300.38</v>
      </c>
      <c r="E1509" s="2">
        <v>0</v>
      </c>
      <c r="F1509" s="2">
        <v>0</v>
      </c>
      <c r="G1509" s="3">
        <f t="shared" si="52"/>
        <v>75057.088260000004</v>
      </c>
      <c r="H1509" s="3">
        <f t="shared" si="63"/>
        <v>0.76000000000931323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1230532.8099999998</v>
      </c>
      <c r="D1510" s="2">
        <f>'RAS-funkcijski'!E114</f>
        <v>983625.50000000012</v>
      </c>
      <c r="E1510" s="2">
        <v>0</v>
      </c>
      <c r="F1510" s="2">
        <v>0</v>
      </c>
      <c r="G1510" s="3">
        <f t="shared" si="52"/>
        <v>351756.21909999999</v>
      </c>
      <c r="H1510" s="3">
        <f t="shared" si="63"/>
        <v>0.69000000006053597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1164938.8399999999</v>
      </c>
      <c r="D1511" s="2">
        <f>'RAS-funkcijski'!E115</f>
        <v>920741.72000000009</v>
      </c>
      <c r="E1511" s="2">
        <v>0</v>
      </c>
      <c r="F1511" s="2">
        <v>0</v>
      </c>
      <c r="G1511" s="3">
        <f t="shared" si="52"/>
        <v>333712.87307999999</v>
      </c>
      <c r="H1511" s="3">
        <f t="shared" si="63"/>
        <v>0.44000000006053597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1160957.1399999999</v>
      </c>
      <c r="D1512" s="2">
        <f>'RAS-funkcijski'!E116</f>
        <v>905289.55</v>
      </c>
      <c r="E1512" s="2">
        <v>0</v>
      </c>
      <c r="F1512" s="2">
        <v>0</v>
      </c>
      <c r="G1512" s="3">
        <f t="shared" si="52"/>
        <v>332812.05888000003</v>
      </c>
      <c r="H1512" s="3">
        <f t="shared" si="63"/>
        <v>0.58999999985098839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3981.7</v>
      </c>
      <c r="D1513" s="2">
        <f>'RAS-funkcijski'!E117</f>
        <v>15452.17</v>
      </c>
      <c r="E1513" s="2">
        <v>0</v>
      </c>
      <c r="F1513" s="2">
        <v>0</v>
      </c>
      <c r="G1513" s="3">
        <f t="shared" si="52"/>
        <v>3942.1225199999999</v>
      </c>
      <c r="H1513" s="3">
        <f t="shared" si="63"/>
        <v>0.47000000000025466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63766.97</v>
      </c>
      <c r="D1521" s="2">
        <f>'RAS-funkcijski'!E125</f>
        <v>61555.78</v>
      </c>
      <c r="E1521" s="2">
        <v>0</v>
      </c>
      <c r="F1521" s="2">
        <v>0</v>
      </c>
      <c r="G1521" s="3">
        <f t="shared" si="52"/>
        <v>22612.302129999996</v>
      </c>
      <c r="H1521" s="3">
        <f t="shared" si="63"/>
        <v>0.25</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1327</v>
      </c>
      <c r="D1522" s="2">
        <f>'RAS-funkcijski'!E126</f>
        <v>1328</v>
      </c>
      <c r="E1522" s="2">
        <v>0</v>
      </c>
      <c r="F1522" s="2">
        <v>0</v>
      </c>
      <c r="G1522" s="3">
        <f t="shared" si="52"/>
        <v>485.92599999999999</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500</v>
      </c>
      <c r="D1524" s="2">
        <f>'RAS-funkcijski'!E128</f>
        <v>0</v>
      </c>
      <c r="E1524" s="2">
        <v>0</v>
      </c>
      <c r="F1524" s="2">
        <v>0</v>
      </c>
      <c r="G1524" s="3">
        <f t="shared" si="52"/>
        <v>62</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154550.42000000001</v>
      </c>
      <c r="D1525" s="2">
        <f>'RAS-funkcijski'!E129</f>
        <v>148723.74</v>
      </c>
      <c r="E1525" s="2">
        <v>0</v>
      </c>
      <c r="F1525" s="2">
        <v>0</v>
      </c>
      <c r="G1525" s="3">
        <f t="shared" si="52"/>
        <v>56499.737500000003</v>
      </c>
      <c r="H1525" s="3">
        <f t="shared" si="63"/>
        <v>0.68000000002211891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30599.57</v>
      </c>
      <c r="D1526" s="2">
        <f>'RAS-funkcijski'!E130</f>
        <v>38850</v>
      </c>
      <c r="E1526" s="2">
        <v>0</v>
      </c>
      <c r="F1526" s="2">
        <v>0</v>
      </c>
      <c r="G1526" s="3">
        <f t="shared" si="52"/>
        <v>13645.74582</v>
      </c>
      <c r="H1526" s="3">
        <f t="shared" si="63"/>
        <v>0.43000000000029104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30599.57</v>
      </c>
      <c r="D1528" s="2">
        <f>'RAS-funkcijski'!E132</f>
        <v>38850</v>
      </c>
      <c r="E1528" s="2">
        <v>0</v>
      </c>
      <c r="F1528" s="2">
        <v>0</v>
      </c>
      <c r="G1528" s="3">
        <f t="shared" si="52"/>
        <v>13862.34496</v>
      </c>
      <c r="H1528" s="3">
        <f t="shared" si="63"/>
        <v>0.43000000000029104</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123950.85</v>
      </c>
      <c r="D1534" s="2">
        <f>'RAS-funkcijski'!E138</f>
        <v>109873.74</v>
      </c>
      <c r="E1534" s="2">
        <v>0</v>
      </c>
      <c r="F1534" s="2">
        <v>0</v>
      </c>
      <c r="G1534" s="3">
        <f t="shared" si="52"/>
        <v>46055.576220000003</v>
      </c>
      <c r="H1534" s="3">
        <f t="shared" si="63"/>
        <v>0.40999999998894054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7387826.2899999991</v>
      </c>
      <c r="D1537" s="14">
        <f>'RAS-funkcijski'!E141</f>
        <v>5796126.5</v>
      </c>
      <c r="E1537" s="14">
        <v>0</v>
      </c>
      <c r="F1537" s="14">
        <v>0</v>
      </c>
      <c r="G1537" s="15">
        <f t="shared" si="52"/>
        <v>2600270.8627300002</v>
      </c>
      <c r="H1537" s="15">
        <f t="shared" si="63"/>
        <v>0.78999999910593033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21000</v>
      </c>
      <c r="E1538" s="7">
        <v>0</v>
      </c>
      <c r="F1538" s="7">
        <v>0</v>
      </c>
      <c r="G1538" s="8">
        <f t="shared" si="52"/>
        <v>42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21000</v>
      </c>
      <c r="E1555" s="2">
        <v>0</v>
      </c>
      <c r="F1555" s="2">
        <v>0</v>
      </c>
      <c r="G1555" s="3">
        <f t="shared" si="52"/>
        <v>755.99999999999989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21000</v>
      </c>
      <c r="E1556" s="2">
        <v>0</v>
      </c>
      <c r="F1556" s="2">
        <v>0</v>
      </c>
      <c r="G1556" s="3">
        <f t="shared" si="52"/>
        <v>798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21000</v>
      </c>
      <c r="E1558" s="2">
        <v>0</v>
      </c>
      <c r="F1558" s="2">
        <v>0</v>
      </c>
      <c r="G1558" s="3">
        <f t="shared" si="52"/>
        <v>882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5347665.45</v>
      </c>
      <c r="D1582" s="7"/>
      <c r="E1582" s="7">
        <v>0</v>
      </c>
      <c r="F1582" s="7">
        <v>0</v>
      </c>
      <c r="G1582" s="8">
        <f t="shared" ref="G1582:G1686" si="70">B1582/1000*C1582</f>
        <v>5347.6654500000004</v>
      </c>
      <c r="H1582" s="8">
        <f t="shared" ref="H1582:H1686" si="71">ABS(C1582-ROUND(C1582,0))</f>
        <v>0.45000000018626451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9264148.290000001</v>
      </c>
      <c r="D1583" s="2">
        <v>0</v>
      </c>
      <c r="E1583" s="2">
        <v>0</v>
      </c>
      <c r="F1583" s="2">
        <v>0</v>
      </c>
      <c r="G1583" s="3">
        <f t="shared" si="70"/>
        <v>18528.296580000002</v>
      </c>
      <c r="H1583" s="3">
        <f t="shared" si="71"/>
        <v>0.29000000096857548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4340630.3100000005</v>
      </c>
      <c r="D1585" s="2">
        <v>0</v>
      </c>
      <c r="E1585" s="2">
        <v>0</v>
      </c>
      <c r="F1585" s="2">
        <v>0</v>
      </c>
      <c r="G1585" s="3">
        <f t="shared" si="70"/>
        <v>17362.521240000002</v>
      </c>
      <c r="H1585" s="3">
        <f t="shared" si="71"/>
        <v>0.31000000052154064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566721.93000000005</v>
      </c>
      <c r="D1586" s="2">
        <v>0</v>
      </c>
      <c r="E1586" s="2">
        <v>0</v>
      </c>
      <c r="F1586" s="2">
        <v>0</v>
      </c>
      <c r="G1586" s="3">
        <f t="shared" si="70"/>
        <v>2833.6096500000003</v>
      </c>
      <c r="H1586" s="3">
        <f t="shared" si="71"/>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1801989.16</v>
      </c>
      <c r="D1587" s="2">
        <v>0</v>
      </c>
      <c r="E1587" s="2">
        <v>0</v>
      </c>
      <c r="F1587" s="2">
        <v>0</v>
      </c>
      <c r="G1587" s="3">
        <f t="shared" si="70"/>
        <v>10811.934960000001</v>
      </c>
      <c r="H1587" s="3">
        <f t="shared" si="71"/>
        <v>0.15999999991618097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82118.990000000005</v>
      </c>
      <c r="D1588" s="2">
        <v>0</v>
      </c>
      <c r="E1588" s="2">
        <v>0</v>
      </c>
      <c r="F1588" s="2">
        <v>0</v>
      </c>
      <c r="G1588" s="3">
        <f t="shared" si="70"/>
        <v>574.83293000000003</v>
      </c>
      <c r="H1588" s="3">
        <f t="shared" si="71"/>
        <v>9.9999999947613105E-3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63465.63</v>
      </c>
      <c r="D1590" s="2">
        <v>0</v>
      </c>
      <c r="E1590" s="2">
        <v>0</v>
      </c>
      <c r="F1590" s="2">
        <v>0</v>
      </c>
      <c r="G1590" s="3">
        <f>B1590/1000*C1590</f>
        <v>571.19066999999995</v>
      </c>
      <c r="H1590" s="3">
        <f>ABS(C1590-ROUND(C1590,0))</f>
        <v>0.37000000000261934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205163.2</v>
      </c>
      <c r="D1591" s="2">
        <v>0</v>
      </c>
      <c r="E1591" s="2">
        <v>0</v>
      </c>
      <c r="F1591" s="2">
        <v>0</v>
      </c>
      <c r="G1591" s="3">
        <f t="shared" si="70"/>
        <v>2051.6320000000001</v>
      </c>
      <c r="H1591" s="3">
        <f t="shared" si="71"/>
        <v>0.20000000001164153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1621171.4</v>
      </c>
      <c r="D1593" s="2">
        <v>0</v>
      </c>
      <c r="E1593" s="2">
        <v>0</v>
      </c>
      <c r="F1593" s="2">
        <v>0</v>
      </c>
      <c r="G1593" s="3">
        <f t="shared" si="70"/>
        <v>19454.056799999998</v>
      </c>
      <c r="H1593" s="3">
        <f t="shared" si="71"/>
        <v>0.39999999990686774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1588725.43</v>
      </c>
      <c r="D1594" s="2">
        <v>0</v>
      </c>
      <c r="E1594" s="2">
        <v>0</v>
      </c>
      <c r="F1594" s="2">
        <v>0</v>
      </c>
      <c r="G1594" s="3">
        <f t="shared" si="70"/>
        <v>20653.43059</v>
      </c>
      <c r="H1594" s="3">
        <f t="shared" si="71"/>
        <v>0.42999999993480742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2794449.91</v>
      </c>
      <c r="D1595" s="2">
        <v>0</v>
      </c>
      <c r="E1595" s="2">
        <v>0</v>
      </c>
      <c r="F1595" s="2">
        <v>0</v>
      </c>
      <c r="G1595" s="3">
        <f t="shared" si="70"/>
        <v>39122.298740000006</v>
      </c>
      <c r="H1595" s="3">
        <f t="shared" si="71"/>
        <v>8.9999999850988388E-2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2794449.91</v>
      </c>
      <c r="D1599" s="2">
        <v>0</v>
      </c>
      <c r="E1599" s="2">
        <v>0</v>
      </c>
      <c r="F1599" s="2">
        <v>0</v>
      </c>
      <c r="G1599" s="3">
        <f t="shared" si="70"/>
        <v>50300.098379999996</v>
      </c>
      <c r="H1599" s="3">
        <f t="shared" si="71"/>
        <v>8.9999999850988388E-2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540342.64</v>
      </c>
      <c r="D1601" s="2">
        <v>0</v>
      </c>
      <c r="E1601" s="2">
        <v>0</v>
      </c>
      <c r="F1601" s="2">
        <v>0</v>
      </c>
      <c r="G1601" s="3">
        <f>B1601/1000*C1601</f>
        <v>10806.852800000001</v>
      </c>
      <c r="H1601" s="3">
        <f>ABS(C1601-ROUND(C1601,0))</f>
        <v>0.35999999998603016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9338971.0899999999</v>
      </c>
      <c r="D1602" s="2">
        <v>0</v>
      </c>
      <c r="E1602" s="2">
        <v>0</v>
      </c>
      <c r="F1602" s="2">
        <v>0</v>
      </c>
      <c r="G1602" s="3">
        <f t="shared" si="70"/>
        <v>196118.39289000002</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4074458.1900000004</v>
      </c>
      <c r="D1604" s="2">
        <v>0</v>
      </c>
      <c r="E1604" s="2">
        <v>0</v>
      </c>
      <c r="F1604" s="2">
        <v>0</v>
      </c>
      <c r="G1604" s="3">
        <f t="shared" si="70"/>
        <v>93712.538370000009</v>
      </c>
      <c r="H1604" s="3">
        <f t="shared" si="71"/>
        <v>0.19000000040978193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566698.98</v>
      </c>
      <c r="D1605" s="2">
        <v>0</v>
      </c>
      <c r="E1605" s="2">
        <v>0</v>
      </c>
      <c r="F1605" s="2">
        <v>0</v>
      </c>
      <c r="G1605" s="3">
        <f t="shared" si="70"/>
        <v>13600.775519999999</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1591614.15</v>
      </c>
      <c r="D1606" s="2">
        <v>0</v>
      </c>
      <c r="E1606" s="2">
        <v>0</v>
      </c>
      <c r="F1606" s="2">
        <v>0</v>
      </c>
      <c r="G1606" s="3">
        <f t="shared" si="70"/>
        <v>39790.353750000002</v>
      </c>
      <c r="H1606" s="3">
        <f t="shared" si="71"/>
        <v>0.14999999990686774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83150.179999999993</v>
      </c>
      <c r="D1607" s="2">
        <v>0</v>
      </c>
      <c r="E1607" s="2">
        <v>0</v>
      </c>
      <c r="F1607" s="2">
        <v>0</v>
      </c>
      <c r="G1607" s="3">
        <f t="shared" si="70"/>
        <v>2161.9046799999996</v>
      </c>
      <c r="H1607" s="3">
        <f t="shared" si="71"/>
        <v>0.17999999999301508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41582.43</v>
      </c>
      <c r="D1609" s="2">
        <v>0</v>
      </c>
      <c r="E1609" s="2">
        <v>0</v>
      </c>
      <c r="F1609" s="2">
        <v>0</v>
      </c>
      <c r="G1609" s="3">
        <f>B1609/1000*C1609</f>
        <v>1164.3080400000001</v>
      </c>
      <c r="H1609" s="3">
        <f>ABS(C1609-ROUND(C1609,0))</f>
        <v>0.43000000000029104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186559.35999999999</v>
      </c>
      <c r="D1610" s="2">
        <v>0</v>
      </c>
      <c r="E1610" s="2">
        <v>0</v>
      </c>
      <c r="F1610" s="2">
        <v>0</v>
      </c>
      <c r="G1610" s="3">
        <f t="shared" si="70"/>
        <v>5410.2214400000003</v>
      </c>
      <c r="H1610" s="3">
        <f t="shared" si="71"/>
        <v>0.35999999998603016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1604853.09</v>
      </c>
      <c r="D1612" s="2">
        <v>0</v>
      </c>
      <c r="E1612" s="2">
        <v>0</v>
      </c>
      <c r="F1612" s="2">
        <v>0</v>
      </c>
      <c r="G1612" s="3">
        <f t="shared" si="70"/>
        <v>49750.445790000005</v>
      </c>
      <c r="H1612" s="3">
        <f t="shared" si="71"/>
        <v>9.0000000083819032E-2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1699534.6</v>
      </c>
      <c r="D1613" s="2">
        <v>0</v>
      </c>
      <c r="E1613" s="2">
        <v>0</v>
      </c>
      <c r="F1613" s="2">
        <v>0</v>
      </c>
      <c r="G1613" s="3">
        <f t="shared" si="70"/>
        <v>54385.107200000006</v>
      </c>
      <c r="H1613" s="3">
        <f t="shared" si="71"/>
        <v>0.39999999990686774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3006233.55</v>
      </c>
      <c r="D1614" s="2">
        <v>0</v>
      </c>
      <c r="E1614" s="2">
        <v>0</v>
      </c>
      <c r="F1614" s="2">
        <v>0</v>
      </c>
      <c r="G1614" s="3">
        <f t="shared" si="70"/>
        <v>99205.707150000002</v>
      </c>
      <c r="H1614" s="3">
        <f t="shared" si="71"/>
        <v>0.45000000018626451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3006233.55</v>
      </c>
      <c r="D1618" s="2">
        <v>0</v>
      </c>
      <c r="E1618" s="2">
        <v>0</v>
      </c>
      <c r="F1618" s="2">
        <v>0</v>
      </c>
      <c r="G1618" s="3">
        <f t="shared" si="70"/>
        <v>111230.64134999999</v>
      </c>
      <c r="H1618" s="3">
        <f t="shared" si="71"/>
        <v>0.45000000018626451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558744.75</v>
      </c>
      <c r="D1620" s="2">
        <v>0</v>
      </c>
      <c r="E1620" s="2">
        <v>0</v>
      </c>
      <c r="F1620" s="2">
        <v>0</v>
      </c>
      <c r="G1620" s="3">
        <f>B1620/1000*C1620</f>
        <v>21791.045249999999</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5272842.6500000022</v>
      </c>
      <c r="D1621" s="2">
        <v>0</v>
      </c>
      <c r="E1621" s="2">
        <v>0</v>
      </c>
      <c r="F1621" s="2">
        <v>0</v>
      </c>
      <c r="G1621" s="3">
        <f t="shared" si="70"/>
        <v>210913.70600000009</v>
      </c>
      <c r="H1621" s="3">
        <f t="shared" si="71"/>
        <v>0.34999999776482582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909150.27999999991</v>
      </c>
      <c r="D1622" s="2">
        <v>0</v>
      </c>
      <c r="E1622" s="2">
        <v>0</v>
      </c>
      <c r="F1622" s="2">
        <v>0</v>
      </c>
      <c r="G1622" s="3">
        <f t="shared" si="70"/>
        <v>37275.161479999995</v>
      </c>
      <c r="H1622" s="3">
        <f t="shared" si="71"/>
        <v>0.27999999991152436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565216.27999999991</v>
      </c>
      <c r="D1628" s="2">
        <v>0</v>
      </c>
      <c r="E1628" s="2">
        <v>0</v>
      </c>
      <c r="F1628" s="2">
        <v>0</v>
      </c>
      <c r="G1628" s="3">
        <f t="shared" si="70"/>
        <v>26565.165159999997</v>
      </c>
      <c r="H1628" s="3">
        <f t="shared" si="71"/>
        <v>0.27999999991152436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378142.27999999997</v>
      </c>
      <c r="D1634" s="2">
        <v>0</v>
      </c>
      <c r="E1634" s="2">
        <v>0</v>
      </c>
      <c r="F1634" s="2">
        <v>0</v>
      </c>
      <c r="G1634" s="3">
        <f t="shared" si="70"/>
        <v>20041.540839999998</v>
      </c>
      <c r="H1634" s="3">
        <f t="shared" si="71"/>
        <v>0.27999999996973202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294781.63999999996</v>
      </c>
      <c r="D1635" s="2">
        <v>0</v>
      </c>
      <c r="E1635" s="2">
        <v>0</v>
      </c>
      <c r="F1635" s="2">
        <v>0</v>
      </c>
      <c r="G1635" s="3">
        <f t="shared" si="70"/>
        <v>15918.208559999997</v>
      </c>
      <c r="H1635" s="3">
        <f t="shared" si="71"/>
        <v>0.36000000004423782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49512.71</v>
      </c>
      <c r="D1636" s="2">
        <v>0</v>
      </c>
      <c r="E1636" s="2">
        <v>0</v>
      </c>
      <c r="F1636" s="2">
        <v>0</v>
      </c>
      <c r="G1636" s="3">
        <f t="shared" si="70"/>
        <v>2723.1990500000002</v>
      </c>
      <c r="H1636" s="3">
        <f t="shared" si="71"/>
        <v>0.29000000000087311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33708.83</v>
      </c>
      <c r="D1637" s="2">
        <v>0</v>
      </c>
      <c r="E1637" s="2">
        <v>0</v>
      </c>
      <c r="F1637" s="2">
        <v>0</v>
      </c>
      <c r="G1637" s="3">
        <f t="shared" si="70"/>
        <v>1887.6944800000001</v>
      </c>
      <c r="H1637" s="3">
        <f t="shared" si="71"/>
        <v>0.16999999999825377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139.1</v>
      </c>
      <c r="D1638" s="2">
        <v>0</v>
      </c>
      <c r="E1638" s="2">
        <v>0</v>
      </c>
      <c r="F1638" s="2">
        <v>0</v>
      </c>
      <c r="G1638" s="3">
        <f t="shared" si="70"/>
        <v>7.9287000000000001</v>
      </c>
      <c r="H1638" s="3">
        <f t="shared" si="71"/>
        <v>9.9999999999994316E-2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111.54</v>
      </c>
      <c r="D1639" s="2">
        <v>0</v>
      </c>
      <c r="E1639" s="2">
        <v>0</v>
      </c>
      <c r="F1639" s="2">
        <v>0</v>
      </c>
      <c r="G1639" s="3">
        <f t="shared" si="70"/>
        <v>6.4693200000000006</v>
      </c>
      <c r="H1639" s="3">
        <f t="shared" si="71"/>
        <v>0.45999999999999375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111.53</v>
      </c>
      <c r="D1640" s="2">
        <v>0</v>
      </c>
      <c r="E1640" s="2">
        <v>0</v>
      </c>
      <c r="F1640" s="2">
        <v>0</v>
      </c>
      <c r="G1640" s="3">
        <f t="shared" si="70"/>
        <v>6.5802699999999996</v>
      </c>
      <c r="H1640" s="3">
        <f t="shared" si="71"/>
        <v>0.46999999999999886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0.01</v>
      </c>
      <c r="D1641" s="2">
        <v>0</v>
      </c>
      <c r="E1641" s="2">
        <v>0</v>
      </c>
      <c r="F1641" s="2">
        <v>0</v>
      </c>
      <c r="G1641" s="3">
        <f t="shared" si="70"/>
        <v>5.9999999999999995E-4</v>
      </c>
      <c r="H1641" s="3">
        <f t="shared" si="71"/>
        <v>0.01</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24670.39</v>
      </c>
      <c r="D1649" s="2">
        <v>0</v>
      </c>
      <c r="E1649" s="2">
        <v>0</v>
      </c>
      <c r="F1649" s="2">
        <v>0</v>
      </c>
      <c r="G1649" s="3">
        <f t="shared" ref="G1649:G1653" si="72">B1649/1000*C1649</f>
        <v>1677.5865200000001</v>
      </c>
      <c r="H1649" s="3">
        <f t="shared" ref="H1649:H1653" si="73">ABS(C1649-ROUND(C1649,0))</f>
        <v>0.38999999999941792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7320.39</v>
      </c>
      <c r="D1650" s="2">
        <v>0</v>
      </c>
      <c r="E1650" s="2">
        <v>0</v>
      </c>
      <c r="F1650" s="2">
        <v>0</v>
      </c>
      <c r="G1650" s="3">
        <f t="shared" si="72"/>
        <v>505.10691000000008</v>
      </c>
      <c r="H1650" s="3">
        <f t="shared" si="73"/>
        <v>0.39000000000032742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9850</v>
      </c>
      <c r="D1651" s="2">
        <v>0</v>
      </c>
      <c r="E1651" s="2">
        <v>0</v>
      </c>
      <c r="F1651" s="2">
        <v>0</v>
      </c>
      <c r="G1651" s="3">
        <f t="shared" si="72"/>
        <v>689.50000000000011</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7500</v>
      </c>
      <c r="D1652" s="2">
        <v>0</v>
      </c>
      <c r="E1652" s="2">
        <v>0</v>
      </c>
      <c r="F1652" s="2">
        <v>0</v>
      </c>
      <c r="G1652" s="3">
        <f t="shared" si="72"/>
        <v>532.5</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21573.379999999997</v>
      </c>
      <c r="D1654" s="2">
        <v>0</v>
      </c>
      <c r="E1654" s="2">
        <v>0</v>
      </c>
      <c r="F1654" s="2">
        <v>0</v>
      </c>
      <c r="G1654" s="3">
        <f t="shared" si="70"/>
        <v>1574.8567399999997</v>
      </c>
      <c r="H1654" s="3">
        <f t="shared" si="71"/>
        <v>0.37999999999738066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19702.599999999999</v>
      </c>
      <c r="D1655" s="2">
        <v>0</v>
      </c>
      <c r="E1655" s="2">
        <v>0</v>
      </c>
      <c r="F1655" s="2">
        <v>0</v>
      </c>
      <c r="G1655" s="3">
        <f t="shared" si="70"/>
        <v>1457.9923999999999</v>
      </c>
      <c r="H1655" s="3">
        <f t="shared" si="71"/>
        <v>0.40000000000145519</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1830.1</v>
      </c>
      <c r="D1656" s="2">
        <v>0</v>
      </c>
      <c r="E1656" s="2">
        <v>0</v>
      </c>
      <c r="F1656" s="2">
        <v>0</v>
      </c>
      <c r="G1656" s="3">
        <f t="shared" si="70"/>
        <v>137.25749999999999</v>
      </c>
      <c r="H1656" s="3">
        <f t="shared" si="71"/>
        <v>9.9999999999909051E-2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40.68</v>
      </c>
      <c r="D1657" s="2">
        <v>0</v>
      </c>
      <c r="E1657" s="2">
        <v>0</v>
      </c>
      <c r="F1657" s="2">
        <v>0</v>
      </c>
      <c r="G1657" s="3">
        <f t="shared" si="70"/>
        <v>3.0916799999999998</v>
      </c>
      <c r="H1657" s="3">
        <f t="shared" si="71"/>
        <v>0.32000000000000028</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140718.68999999997</v>
      </c>
      <c r="D1664" s="2">
        <v>0</v>
      </c>
      <c r="E1664" s="2">
        <v>0</v>
      </c>
      <c r="F1664" s="2">
        <v>0</v>
      </c>
      <c r="G1664" s="3">
        <f t="shared" si="70"/>
        <v>11679.651269999998</v>
      </c>
      <c r="H1664" s="3">
        <f t="shared" si="71"/>
        <v>0.31000000002677552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52977.36</v>
      </c>
      <c r="D1665" s="2">
        <v>0</v>
      </c>
      <c r="E1665" s="2">
        <v>0</v>
      </c>
      <c r="F1665" s="2">
        <v>0</v>
      </c>
      <c r="G1665" s="3">
        <f t="shared" si="70"/>
        <v>4450.0982400000003</v>
      </c>
      <c r="H1665" s="3">
        <f t="shared" si="71"/>
        <v>0.36000000000058208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82601.5</v>
      </c>
      <c r="D1666" s="2">
        <v>0</v>
      </c>
      <c r="E1666" s="2">
        <v>0</v>
      </c>
      <c r="F1666" s="2">
        <v>0</v>
      </c>
      <c r="G1666" s="3">
        <f t="shared" si="70"/>
        <v>7021.1275000000005</v>
      </c>
      <c r="H1666" s="3">
        <f t="shared" si="71"/>
        <v>0.5</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5139.83</v>
      </c>
      <c r="D1667" s="2">
        <v>0</v>
      </c>
      <c r="E1667" s="2">
        <v>0</v>
      </c>
      <c r="F1667" s="2">
        <v>0</v>
      </c>
      <c r="G1667" s="3">
        <f t="shared" si="70"/>
        <v>442.02537999999998</v>
      </c>
      <c r="H1667" s="3">
        <f t="shared" si="71"/>
        <v>0.17000000000007276</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158014.74000000002</v>
      </c>
      <c r="D1669" s="2">
        <v>0</v>
      </c>
      <c r="E1669" s="2">
        <v>0</v>
      </c>
      <c r="F1669" s="2">
        <v>0</v>
      </c>
      <c r="G1669" s="3">
        <f t="shared" si="70"/>
        <v>13905.297120000001</v>
      </c>
      <c r="H1669" s="3">
        <f t="shared" si="71"/>
        <v>0.2599999999802094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131131.22</v>
      </c>
      <c r="D1670" s="2">
        <v>0</v>
      </c>
      <c r="E1670" s="2">
        <v>0</v>
      </c>
      <c r="F1670" s="2">
        <v>0</v>
      </c>
      <c r="G1670" s="3">
        <f t="shared" si="70"/>
        <v>11670.67858</v>
      </c>
      <c r="H1670" s="3">
        <f t="shared" si="71"/>
        <v>0.22000000000116415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9930.2000000000007</v>
      </c>
      <c r="D1671" s="2">
        <v>0</v>
      </c>
      <c r="E1671" s="2">
        <v>0</v>
      </c>
      <c r="F1671" s="2">
        <v>0</v>
      </c>
      <c r="G1671" s="3">
        <f t="shared" si="70"/>
        <v>893.71800000000007</v>
      </c>
      <c r="H1671" s="3">
        <f t="shared" si="71"/>
        <v>0.2000000000007276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16953.32</v>
      </c>
      <c r="D1673" s="2">
        <v>0</v>
      </c>
      <c r="E1673" s="2">
        <v>0</v>
      </c>
      <c r="F1673" s="2">
        <v>0</v>
      </c>
      <c r="G1673" s="3">
        <f t="shared" si="70"/>
        <v>1559.70544</v>
      </c>
      <c r="H1673" s="3">
        <f t="shared" si="71"/>
        <v>0.31999999999970896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185919.26</v>
      </c>
      <c r="D1680" s="2">
        <v>0</v>
      </c>
      <c r="E1680" s="2">
        <v>0</v>
      </c>
      <c r="F1680" s="2">
        <v>0</v>
      </c>
      <c r="G1680" s="3">
        <f>B1680/1000*C1680</f>
        <v>18406.006740000001</v>
      </c>
      <c r="H1680" s="3">
        <f>ABS(C1680-ROUND(C1680,0))</f>
        <v>0.26000000000931323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4363692.37</v>
      </c>
      <c r="D1681" s="2">
        <v>0</v>
      </c>
      <c r="E1681" s="2">
        <v>0</v>
      </c>
      <c r="F1681" s="2">
        <v>0</v>
      </c>
      <c r="G1681" s="3">
        <f t="shared" si="70"/>
        <v>436369.23700000002</v>
      </c>
      <c r="H1681" s="3">
        <f t="shared" si="71"/>
        <v>0.37000000011175871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147383</v>
      </c>
      <c r="D1683" s="2">
        <v>0</v>
      </c>
      <c r="E1683" s="2">
        <v>0</v>
      </c>
      <c r="F1683" s="2">
        <v>0</v>
      </c>
      <c r="G1683" s="3">
        <f t="shared" si="70"/>
        <v>15033.065999999999</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192512.32</v>
      </c>
      <c r="D1684" s="2">
        <v>0</v>
      </c>
      <c r="E1684" s="2">
        <v>0</v>
      </c>
      <c r="F1684" s="2">
        <v>0</v>
      </c>
      <c r="G1684" s="3">
        <f t="shared" si="70"/>
        <v>19828.768960000001</v>
      </c>
      <c r="H1684" s="3">
        <f t="shared" si="71"/>
        <v>0.32000000000698492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4023797.05</v>
      </c>
      <c r="D1685" s="2">
        <v>0</v>
      </c>
      <c r="E1685" s="2">
        <v>0</v>
      </c>
      <c r="F1685" s="2">
        <v>0</v>
      </c>
      <c r="G1685" s="3">
        <f>B1685/1000*C1685</f>
        <v>418474.89319999993</v>
      </c>
      <c r="H1685" s="3">
        <f>ABS(C1685-ROUND(C1685,0))</f>
        <v>4.9999999813735485E-2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3537</v>
      </c>
      <c r="B1" s="405"/>
      <c r="C1" s="405"/>
    </row>
    <row r="2" spans="1:16" ht="33" customHeight="1" x14ac:dyDescent="0.2">
      <c r="A2" s="406" t="s">
        <v>3538</v>
      </c>
      <c r="B2" s="407"/>
      <c r="C2" s="397"/>
      <c r="D2" s="5"/>
      <c r="E2" s="5"/>
      <c r="F2" s="5"/>
      <c r="G2" s="5"/>
      <c r="H2" s="5"/>
      <c r="I2" s="5"/>
      <c r="J2" s="5"/>
      <c r="K2" s="5"/>
      <c r="L2" s="5"/>
      <c r="M2" s="5"/>
      <c r="N2" s="5"/>
      <c r="O2" s="5"/>
      <c r="P2" s="5"/>
    </row>
    <row r="3" spans="1:16" ht="18.75" customHeight="1" x14ac:dyDescent="0.2">
      <c r="A3" s="222" t="s">
        <v>3539</v>
      </c>
      <c r="B3" s="408" t="s">
        <v>3540</v>
      </c>
      <c r="C3" s="397"/>
      <c r="D3" s="5"/>
      <c r="E3" s="5"/>
      <c r="F3" s="5"/>
      <c r="G3" s="5"/>
      <c r="H3" s="5"/>
      <c r="I3" s="5"/>
      <c r="J3" s="5"/>
      <c r="K3" s="5"/>
      <c r="L3" s="5"/>
      <c r="M3" s="5"/>
      <c r="N3" s="5"/>
      <c r="O3" s="5"/>
      <c r="P3" s="5"/>
    </row>
    <row r="4" spans="1:16" ht="37.5" hidden="1" customHeight="1" x14ac:dyDescent="0.2">
      <c r="A4" s="223" t="s">
        <v>3541</v>
      </c>
      <c r="B4" s="396" t="s">
        <v>3542</v>
      </c>
      <c r="C4" s="397"/>
      <c r="D4" s="5"/>
      <c r="E4" s="5"/>
      <c r="F4" s="5"/>
      <c r="G4" s="5"/>
      <c r="H4" s="5"/>
      <c r="I4" s="5"/>
      <c r="J4" s="5"/>
      <c r="K4" s="5"/>
      <c r="L4" s="5"/>
      <c r="M4" s="5"/>
      <c r="N4" s="5"/>
      <c r="O4" s="5"/>
      <c r="P4" s="5"/>
    </row>
    <row r="5" spans="1:16" ht="48" hidden="1" customHeight="1" x14ac:dyDescent="0.2">
      <c r="A5" s="223" t="s">
        <v>3541</v>
      </c>
      <c r="B5" s="396" t="s">
        <v>3543</v>
      </c>
      <c r="C5" s="397"/>
      <c r="D5" s="5"/>
      <c r="E5" s="5"/>
      <c r="F5" s="5"/>
      <c r="G5" s="5"/>
      <c r="H5" s="5"/>
      <c r="I5" s="5"/>
      <c r="J5" s="5"/>
      <c r="K5" s="5"/>
      <c r="L5" s="5"/>
      <c r="M5" s="5"/>
      <c r="N5" s="5"/>
      <c r="O5" s="5"/>
      <c r="P5" s="5"/>
    </row>
    <row r="6" spans="1:16" ht="59.25" hidden="1" customHeight="1" x14ac:dyDescent="0.2">
      <c r="A6" s="223" t="s">
        <v>3541</v>
      </c>
      <c r="B6" s="396" t="s">
        <v>3544</v>
      </c>
      <c r="C6" s="397"/>
      <c r="D6" s="5"/>
      <c r="E6" s="5"/>
      <c r="F6" s="5"/>
      <c r="G6" s="5"/>
      <c r="H6" s="5"/>
      <c r="I6" s="5"/>
      <c r="J6" s="5"/>
      <c r="K6" s="5"/>
      <c r="L6" s="5"/>
      <c r="M6" s="5"/>
      <c r="N6" s="5"/>
      <c r="O6" s="5"/>
      <c r="P6" s="5"/>
    </row>
    <row r="7" spans="1:16" ht="48" hidden="1" customHeight="1" x14ac:dyDescent="0.2">
      <c r="A7" s="223" t="s">
        <v>3545</v>
      </c>
      <c r="B7" s="396" t="s">
        <v>3546</v>
      </c>
      <c r="C7" s="397"/>
      <c r="D7" s="5"/>
      <c r="E7" s="5"/>
      <c r="F7" s="5"/>
      <c r="G7" s="5"/>
      <c r="H7" s="5"/>
      <c r="I7" s="5"/>
      <c r="J7" s="5"/>
      <c r="K7" s="5"/>
      <c r="L7" s="5"/>
      <c r="M7" s="5"/>
      <c r="N7" s="5"/>
      <c r="O7" s="5"/>
      <c r="P7" s="5"/>
    </row>
    <row r="8" spans="1:16" ht="41.25" hidden="1" customHeight="1" x14ac:dyDescent="0.2">
      <c r="A8" s="223" t="s">
        <v>3547</v>
      </c>
      <c r="B8" s="396" t="s">
        <v>3548</v>
      </c>
      <c r="C8" s="397"/>
      <c r="D8" s="5"/>
      <c r="E8" s="5"/>
      <c r="F8" s="5"/>
      <c r="G8" s="5"/>
      <c r="H8" s="5"/>
      <c r="I8" s="5"/>
      <c r="J8" s="5"/>
      <c r="K8" s="5"/>
      <c r="L8" s="5"/>
      <c r="M8" s="5"/>
      <c r="N8" s="5"/>
      <c r="O8" s="5"/>
      <c r="P8" s="5"/>
    </row>
    <row r="9" spans="1:16" ht="59.25" hidden="1" customHeight="1" x14ac:dyDescent="0.2">
      <c r="A9" s="223" t="s">
        <v>3549</v>
      </c>
      <c r="B9" s="396" t="s">
        <v>3550</v>
      </c>
      <c r="C9" s="397"/>
      <c r="D9" s="5"/>
      <c r="E9" s="5"/>
      <c r="F9" s="5"/>
      <c r="G9" s="5"/>
      <c r="H9" s="5"/>
      <c r="I9" s="5"/>
      <c r="J9" s="5"/>
      <c r="K9" s="5"/>
      <c r="L9" s="5"/>
      <c r="M9" s="5"/>
      <c r="N9" s="5"/>
      <c r="O9" s="5"/>
      <c r="P9" s="5"/>
    </row>
    <row r="10" spans="1:16" ht="61.5" hidden="1" customHeight="1" x14ac:dyDescent="0.2">
      <c r="A10" s="223" t="s">
        <v>3549</v>
      </c>
      <c r="B10" s="396" t="s">
        <v>3551</v>
      </c>
      <c r="C10" s="397"/>
      <c r="D10" s="5"/>
      <c r="E10" s="5"/>
      <c r="F10" s="5"/>
      <c r="G10" s="5"/>
      <c r="H10" s="5"/>
      <c r="I10" s="5"/>
      <c r="J10" s="5"/>
      <c r="K10" s="5"/>
      <c r="L10" s="5"/>
      <c r="M10" s="5"/>
      <c r="N10" s="5"/>
      <c r="O10" s="5"/>
      <c r="P10" s="5"/>
    </row>
    <row r="11" spans="1:16" ht="43.5" hidden="1" customHeight="1" x14ac:dyDescent="0.2">
      <c r="A11" s="223" t="s">
        <v>3549</v>
      </c>
      <c r="B11" s="396" t="s">
        <v>3552</v>
      </c>
      <c r="C11" s="397"/>
      <c r="D11" s="5"/>
      <c r="E11" s="5"/>
      <c r="F11" s="5"/>
      <c r="G11" s="5"/>
      <c r="H11" s="5"/>
      <c r="I11" s="5"/>
      <c r="J11" s="5"/>
      <c r="K11" s="5"/>
      <c r="L11" s="5"/>
      <c r="M11" s="5"/>
      <c r="N11" s="5"/>
      <c r="O11" s="5"/>
      <c r="P11" s="5"/>
    </row>
    <row r="12" spans="1:16" ht="27.75" hidden="1" customHeight="1" x14ac:dyDescent="0.2">
      <c r="A12" s="223" t="s">
        <v>3553</v>
      </c>
      <c r="B12" s="396" t="s">
        <v>3554</v>
      </c>
      <c r="C12" s="397"/>
      <c r="D12" s="5"/>
      <c r="E12" s="5"/>
      <c r="F12" s="5"/>
      <c r="G12" s="5"/>
      <c r="H12" s="5"/>
      <c r="I12" s="5"/>
      <c r="J12" s="5"/>
      <c r="K12" s="5"/>
      <c r="L12" s="5"/>
      <c r="M12" s="5"/>
      <c r="N12" s="5"/>
      <c r="O12" s="5"/>
      <c r="P12" s="5"/>
    </row>
    <row r="13" spans="1:16" ht="27.75" hidden="1" customHeight="1" x14ac:dyDescent="0.2">
      <c r="A13" s="223" t="s">
        <v>3555</v>
      </c>
      <c r="B13" s="396" t="s">
        <v>3556</v>
      </c>
      <c r="C13" s="397"/>
      <c r="D13" s="5"/>
      <c r="E13" s="5"/>
      <c r="F13" s="5"/>
      <c r="G13" s="5"/>
      <c r="H13" s="5"/>
      <c r="I13" s="5"/>
      <c r="J13" s="5"/>
      <c r="K13" s="5"/>
      <c r="L13" s="5"/>
      <c r="M13" s="5"/>
      <c r="N13" s="5"/>
      <c r="O13" s="5"/>
      <c r="P13" s="5"/>
    </row>
    <row r="14" spans="1:16" ht="45.75" hidden="1" customHeight="1" x14ac:dyDescent="0.2">
      <c r="A14" s="223" t="s">
        <v>3557</v>
      </c>
      <c r="B14" s="396" t="s">
        <v>3558</v>
      </c>
      <c r="C14" s="397"/>
      <c r="D14" s="5"/>
      <c r="E14" s="5"/>
      <c r="F14" s="5"/>
      <c r="G14" s="5"/>
      <c r="H14" s="5"/>
      <c r="I14" s="5"/>
      <c r="J14" s="5"/>
      <c r="K14" s="5"/>
      <c r="L14" s="5"/>
      <c r="M14" s="5"/>
      <c r="N14" s="5"/>
      <c r="O14" s="5"/>
      <c r="P14" s="5"/>
    </row>
    <row r="15" spans="1:16" ht="45.75" hidden="1" customHeight="1" x14ac:dyDescent="0.2">
      <c r="A15" s="223" t="s">
        <v>3559</v>
      </c>
      <c r="B15" s="396" t="s">
        <v>3560</v>
      </c>
      <c r="C15" s="397"/>
      <c r="D15" s="5"/>
      <c r="E15" s="5"/>
      <c r="F15" s="5"/>
      <c r="G15" s="5"/>
      <c r="H15" s="5"/>
      <c r="I15" s="5"/>
      <c r="J15" s="5"/>
      <c r="K15" s="5"/>
      <c r="L15" s="5"/>
      <c r="M15" s="5"/>
      <c r="N15" s="5"/>
      <c r="O15" s="5"/>
      <c r="P15" s="5"/>
    </row>
    <row r="16" spans="1:16" ht="51" hidden="1" customHeight="1" x14ac:dyDescent="0.2">
      <c r="A16" s="223" t="s">
        <v>3561</v>
      </c>
      <c r="B16" s="396" t="s">
        <v>3562</v>
      </c>
      <c r="C16" s="397"/>
      <c r="D16" s="5"/>
      <c r="E16" s="5"/>
      <c r="F16" s="5"/>
      <c r="G16" s="5"/>
      <c r="H16" s="5"/>
      <c r="I16" s="5"/>
      <c r="J16" s="5"/>
      <c r="K16" s="5"/>
      <c r="L16" s="5"/>
      <c r="M16" s="5"/>
      <c r="N16" s="5"/>
      <c r="O16" s="5"/>
      <c r="P16" s="5"/>
    </row>
    <row r="17" spans="1:16" ht="27.75" hidden="1" customHeight="1" x14ac:dyDescent="0.2">
      <c r="A17" s="223" t="s">
        <v>3563</v>
      </c>
      <c r="B17" s="396" t="s">
        <v>3564</v>
      </c>
      <c r="C17" s="397"/>
      <c r="D17" s="5"/>
      <c r="E17" s="5"/>
      <c r="F17" s="5"/>
      <c r="G17" s="5"/>
      <c r="H17" s="5"/>
      <c r="I17" s="5"/>
      <c r="J17" s="5"/>
      <c r="K17" s="5"/>
      <c r="L17" s="5"/>
      <c r="M17" s="5"/>
      <c r="N17" s="5"/>
      <c r="O17" s="5"/>
      <c r="P17" s="5"/>
    </row>
    <row r="18" spans="1:16" ht="27.75" hidden="1" customHeight="1" x14ac:dyDescent="0.2">
      <c r="A18" s="223" t="s">
        <v>3565</v>
      </c>
      <c r="B18" s="396" t="s">
        <v>3566</v>
      </c>
      <c r="C18" s="397"/>
      <c r="D18" s="5"/>
      <c r="E18" s="5"/>
      <c r="F18" s="5"/>
      <c r="G18" s="5"/>
      <c r="H18" s="5"/>
      <c r="I18" s="5"/>
      <c r="J18" s="5"/>
      <c r="K18" s="5"/>
      <c r="L18" s="5"/>
      <c r="M18" s="5"/>
      <c r="N18" s="5"/>
      <c r="O18" s="5"/>
      <c r="P18" s="5"/>
    </row>
    <row r="19" spans="1:16" ht="45" hidden="1" customHeight="1" x14ac:dyDescent="0.2">
      <c r="A19" s="223" t="s">
        <v>3565</v>
      </c>
      <c r="B19" s="396" t="s">
        <v>3567</v>
      </c>
      <c r="C19" s="397"/>
      <c r="D19" s="5"/>
      <c r="E19" s="5"/>
      <c r="F19" s="5"/>
      <c r="G19" s="5"/>
      <c r="H19" s="5"/>
      <c r="I19" s="5"/>
      <c r="J19" s="5"/>
      <c r="K19" s="5"/>
      <c r="L19" s="5"/>
      <c r="M19" s="5"/>
      <c r="N19" s="5"/>
      <c r="O19" s="5"/>
      <c r="P19" s="5"/>
    </row>
    <row r="20" spans="1:16" ht="45" hidden="1" customHeight="1" x14ac:dyDescent="0.2">
      <c r="A20" s="223" t="s">
        <v>3568</v>
      </c>
      <c r="B20" s="396" t="s">
        <v>3569</v>
      </c>
      <c r="C20" s="397"/>
      <c r="D20" s="5"/>
      <c r="E20" s="5"/>
      <c r="F20" s="5"/>
      <c r="G20" s="5"/>
      <c r="H20" s="5"/>
      <c r="I20" s="5"/>
      <c r="J20" s="5"/>
      <c r="K20" s="5"/>
      <c r="L20" s="5"/>
      <c r="M20" s="5"/>
      <c r="N20" s="5"/>
      <c r="O20" s="5"/>
      <c r="P20" s="5"/>
    </row>
    <row r="21" spans="1:16" ht="30" hidden="1" customHeight="1" x14ac:dyDescent="0.2">
      <c r="A21" s="223" t="s">
        <v>3570</v>
      </c>
      <c r="B21" s="396" t="s">
        <v>3571</v>
      </c>
      <c r="C21" s="397"/>
      <c r="D21" s="5"/>
      <c r="E21" s="5"/>
      <c r="F21" s="5"/>
      <c r="G21" s="5"/>
      <c r="H21" s="5"/>
      <c r="I21" s="5"/>
      <c r="J21" s="5"/>
      <c r="K21" s="5"/>
      <c r="L21" s="5"/>
      <c r="M21" s="5"/>
      <c r="N21" s="5"/>
      <c r="O21" s="5"/>
      <c r="P21" s="5"/>
    </row>
    <row r="22" spans="1:16" ht="30" hidden="1" customHeight="1" x14ac:dyDescent="0.2">
      <c r="A22" s="223" t="s">
        <v>3572</v>
      </c>
      <c r="B22" s="396" t="s">
        <v>3573</v>
      </c>
      <c r="C22" s="397"/>
      <c r="D22" s="5"/>
      <c r="E22" s="5"/>
      <c r="F22" s="5"/>
      <c r="G22" s="5"/>
      <c r="H22" s="5"/>
      <c r="I22" s="5"/>
      <c r="J22" s="5"/>
      <c r="K22" s="5"/>
      <c r="L22" s="5"/>
      <c r="M22" s="5"/>
      <c r="N22" s="5"/>
      <c r="O22" s="5"/>
      <c r="P22" s="5"/>
    </row>
    <row r="23" spans="1:16" ht="30" hidden="1" customHeight="1" x14ac:dyDescent="0.2">
      <c r="A23" s="223" t="s">
        <v>3574</v>
      </c>
      <c r="B23" s="396" t="s">
        <v>3575</v>
      </c>
      <c r="C23" s="397"/>
      <c r="D23" s="5"/>
      <c r="E23" s="5"/>
      <c r="F23" s="5"/>
      <c r="G23" s="5"/>
      <c r="H23" s="5"/>
      <c r="I23" s="5"/>
      <c r="J23" s="5"/>
      <c r="K23" s="5"/>
      <c r="L23" s="5"/>
      <c r="M23" s="5"/>
      <c r="N23" s="5"/>
      <c r="O23" s="5"/>
      <c r="P23" s="5"/>
    </row>
    <row r="24" spans="1:16" ht="30" hidden="1" customHeight="1" x14ac:dyDescent="0.2">
      <c r="A24" s="223" t="s">
        <v>3576</v>
      </c>
      <c r="B24" s="396" t="s">
        <v>3577</v>
      </c>
      <c r="C24" s="397"/>
      <c r="D24" s="5"/>
      <c r="E24" s="5"/>
      <c r="F24" s="5"/>
      <c r="G24" s="5"/>
      <c r="H24" s="5"/>
      <c r="I24" s="5"/>
      <c r="J24" s="5"/>
      <c r="K24" s="5"/>
      <c r="L24" s="5"/>
      <c r="M24" s="5"/>
      <c r="N24" s="5"/>
      <c r="O24" s="5"/>
      <c r="P24" s="5"/>
    </row>
    <row r="25" spans="1:16" ht="30" hidden="1" customHeight="1" x14ac:dyDescent="0.2">
      <c r="A25" s="223" t="s">
        <v>3578</v>
      </c>
      <c r="B25" s="396" t="s">
        <v>3579</v>
      </c>
      <c r="C25" s="397"/>
      <c r="D25" s="5"/>
      <c r="E25" s="5"/>
      <c r="F25" s="5"/>
      <c r="G25" s="5"/>
      <c r="H25" s="5"/>
      <c r="I25" s="5"/>
      <c r="J25" s="5"/>
      <c r="K25" s="5"/>
      <c r="L25" s="5"/>
      <c r="M25" s="5"/>
      <c r="N25" s="5"/>
      <c r="O25" s="5"/>
      <c r="P25" s="5"/>
    </row>
    <row r="26" spans="1:16" ht="30" hidden="1" customHeight="1" x14ac:dyDescent="0.2">
      <c r="A26" s="223" t="s">
        <v>3580</v>
      </c>
      <c r="B26" s="396" t="s">
        <v>3581</v>
      </c>
      <c r="C26" s="397"/>
      <c r="D26" s="5"/>
      <c r="E26" s="5"/>
      <c r="F26" s="5"/>
      <c r="G26" s="5"/>
      <c r="H26" s="5"/>
      <c r="I26" s="5"/>
      <c r="J26" s="5"/>
      <c r="K26" s="5"/>
      <c r="L26" s="5"/>
      <c r="M26" s="5"/>
      <c r="N26" s="5"/>
      <c r="O26" s="5"/>
      <c r="P26" s="5"/>
    </row>
    <row r="27" spans="1:16" ht="70.5" hidden="1" customHeight="1" x14ac:dyDescent="0.2">
      <c r="A27" s="223" t="s">
        <v>3582</v>
      </c>
      <c r="B27" s="396" t="s">
        <v>3583</v>
      </c>
      <c r="C27" s="397"/>
      <c r="D27" s="5"/>
      <c r="E27" s="5"/>
      <c r="F27" s="5"/>
      <c r="G27" s="5"/>
      <c r="H27" s="5"/>
      <c r="I27" s="5"/>
      <c r="J27" s="5"/>
      <c r="K27" s="5"/>
      <c r="L27" s="5"/>
      <c r="M27" s="5"/>
      <c r="N27" s="5"/>
      <c r="O27" s="5"/>
      <c r="P27" s="5"/>
    </row>
    <row r="28" spans="1:16" ht="48" hidden="1" customHeight="1" x14ac:dyDescent="0.2">
      <c r="A28" s="223" t="s">
        <v>3584</v>
      </c>
      <c r="B28" s="396" t="s">
        <v>3585</v>
      </c>
      <c r="C28" s="397"/>
      <c r="D28" s="5"/>
      <c r="E28" s="5"/>
      <c r="F28" s="5"/>
      <c r="G28" s="5"/>
      <c r="H28" s="5"/>
      <c r="I28" s="5"/>
      <c r="J28" s="5"/>
      <c r="K28" s="5"/>
      <c r="L28" s="5"/>
      <c r="M28" s="5"/>
      <c r="N28" s="5"/>
      <c r="O28" s="5"/>
      <c r="P28" s="5"/>
    </row>
    <row r="29" spans="1:16" ht="100.5" hidden="1" customHeight="1" x14ac:dyDescent="0.2">
      <c r="A29" s="223" t="s">
        <v>3586</v>
      </c>
      <c r="B29" s="396" t="s">
        <v>3587</v>
      </c>
      <c r="C29" s="397"/>
      <c r="D29" s="5"/>
      <c r="E29" s="5"/>
      <c r="F29" s="5"/>
      <c r="G29" s="5"/>
      <c r="H29" s="5"/>
      <c r="I29" s="5"/>
      <c r="J29" s="5"/>
      <c r="K29" s="5"/>
      <c r="L29" s="5"/>
      <c r="M29" s="5"/>
      <c r="N29" s="5"/>
      <c r="O29" s="5"/>
      <c r="P29" s="5"/>
    </row>
    <row r="30" spans="1:16" ht="45" hidden="1" customHeight="1" x14ac:dyDescent="0.2">
      <c r="A30" s="223" t="s">
        <v>3588</v>
      </c>
      <c r="B30" s="396" t="s">
        <v>3589</v>
      </c>
      <c r="C30" s="397"/>
      <c r="D30" s="5"/>
      <c r="E30" s="5"/>
      <c r="F30" s="5"/>
      <c r="G30" s="5"/>
      <c r="H30" s="5"/>
      <c r="I30" s="5"/>
      <c r="J30" s="5"/>
      <c r="K30" s="5"/>
      <c r="L30" s="5"/>
      <c r="M30" s="5"/>
      <c r="N30" s="5"/>
      <c r="O30" s="5"/>
      <c r="P30" s="5"/>
    </row>
    <row r="31" spans="1:16" ht="45" hidden="1" customHeight="1" x14ac:dyDescent="0.2">
      <c r="A31" s="223" t="s">
        <v>3590</v>
      </c>
      <c r="B31" s="396" t="s">
        <v>3591</v>
      </c>
      <c r="C31" s="397"/>
      <c r="D31" s="5"/>
      <c r="E31" s="5"/>
      <c r="F31" s="5"/>
      <c r="G31" s="5"/>
      <c r="H31" s="5"/>
      <c r="I31" s="5"/>
      <c r="J31" s="5"/>
      <c r="K31" s="5"/>
      <c r="L31" s="5"/>
      <c r="M31" s="5"/>
      <c r="N31" s="5"/>
      <c r="O31" s="5"/>
      <c r="P31" s="5"/>
    </row>
    <row r="32" spans="1:16" ht="45" hidden="1" customHeight="1" x14ac:dyDescent="0.2">
      <c r="A32" s="223" t="s">
        <v>3592</v>
      </c>
      <c r="B32" s="396" t="s">
        <v>3593</v>
      </c>
      <c r="C32" s="397"/>
      <c r="D32" s="5"/>
      <c r="E32" s="5"/>
      <c r="F32" s="5"/>
      <c r="G32" s="5"/>
      <c r="H32" s="5"/>
      <c r="I32" s="5"/>
      <c r="J32" s="5"/>
      <c r="K32" s="5"/>
      <c r="L32" s="5"/>
      <c r="M32" s="5"/>
      <c r="N32" s="5"/>
      <c r="O32" s="5"/>
      <c r="P32" s="5"/>
    </row>
    <row r="33" spans="1:16" ht="72" hidden="1" customHeight="1" x14ac:dyDescent="0.2">
      <c r="A33" s="223" t="s">
        <v>3594</v>
      </c>
      <c r="B33" s="396" t="s">
        <v>3595</v>
      </c>
      <c r="C33" s="397"/>
      <c r="D33" s="5"/>
      <c r="E33" s="5"/>
      <c r="F33" s="5"/>
      <c r="G33" s="5"/>
      <c r="H33" s="5"/>
      <c r="I33" s="5"/>
      <c r="J33" s="5"/>
      <c r="K33" s="5"/>
      <c r="L33" s="5"/>
      <c r="M33" s="5"/>
      <c r="N33" s="5"/>
      <c r="O33" s="5"/>
      <c r="P33" s="5"/>
    </row>
    <row r="34" spans="1:16" ht="79.5" hidden="1" customHeight="1" x14ac:dyDescent="0.2">
      <c r="A34" s="223" t="s">
        <v>3596</v>
      </c>
      <c r="B34" s="396" t="s">
        <v>3597</v>
      </c>
      <c r="C34" s="397"/>
      <c r="D34" s="5"/>
      <c r="E34" s="5"/>
      <c r="F34" s="5"/>
      <c r="G34" s="5"/>
      <c r="H34" s="5"/>
      <c r="I34" s="5"/>
      <c r="J34" s="5"/>
      <c r="K34" s="5"/>
      <c r="L34" s="5"/>
      <c r="M34" s="5"/>
      <c r="N34" s="5"/>
      <c r="O34" s="5"/>
      <c r="P34" s="5"/>
    </row>
    <row r="35" spans="1:16" ht="70.5" hidden="1" customHeight="1" x14ac:dyDescent="0.2">
      <c r="A35" s="223" t="s">
        <v>3598</v>
      </c>
      <c r="B35" s="396" t="s">
        <v>3599</v>
      </c>
      <c r="C35" s="397"/>
      <c r="D35" s="5"/>
      <c r="E35" s="5"/>
      <c r="F35" s="5"/>
      <c r="G35" s="5"/>
      <c r="H35" s="5"/>
      <c r="I35" s="5"/>
      <c r="J35" s="5"/>
      <c r="K35" s="5"/>
      <c r="L35" s="5"/>
      <c r="M35" s="5"/>
      <c r="N35" s="5"/>
      <c r="O35" s="5"/>
      <c r="P35" s="5"/>
    </row>
    <row r="36" spans="1:16" ht="45.75" hidden="1" customHeight="1" x14ac:dyDescent="0.2">
      <c r="A36" s="223" t="s">
        <v>3600</v>
      </c>
      <c r="B36" s="396" t="s">
        <v>3601</v>
      </c>
      <c r="C36" s="397"/>
      <c r="D36" s="5"/>
      <c r="E36" s="5"/>
      <c r="F36" s="5"/>
      <c r="G36" s="5"/>
      <c r="H36" s="5"/>
      <c r="I36" s="5"/>
      <c r="J36" s="5"/>
      <c r="K36" s="5"/>
      <c r="L36" s="5"/>
      <c r="M36" s="5"/>
      <c r="N36" s="5"/>
      <c r="O36" s="5"/>
      <c r="P36" s="5"/>
    </row>
    <row r="37" spans="1:16" ht="54.75" hidden="1" customHeight="1" x14ac:dyDescent="0.2">
      <c r="A37" s="223" t="s">
        <v>3602</v>
      </c>
      <c r="B37" s="396" t="s">
        <v>3603</v>
      </c>
      <c r="C37" s="397"/>
      <c r="D37" s="5"/>
      <c r="E37" s="5"/>
      <c r="F37" s="5"/>
      <c r="G37" s="5"/>
      <c r="H37" s="5"/>
      <c r="I37" s="5"/>
      <c r="J37" s="5"/>
      <c r="K37" s="5"/>
      <c r="L37" s="5"/>
      <c r="M37" s="5"/>
      <c r="N37" s="5"/>
      <c r="O37" s="5"/>
      <c r="P37" s="5"/>
    </row>
    <row r="38" spans="1:16" ht="37.5" hidden="1" customHeight="1" x14ac:dyDescent="0.2">
      <c r="A38" s="223" t="s">
        <v>3604</v>
      </c>
      <c r="B38" s="396" t="s">
        <v>3605</v>
      </c>
      <c r="C38" s="397"/>
      <c r="D38" s="5"/>
      <c r="E38" s="5"/>
      <c r="F38" s="5"/>
      <c r="G38" s="5"/>
      <c r="H38" s="5"/>
      <c r="I38" s="5"/>
      <c r="J38" s="5"/>
      <c r="K38" s="5"/>
      <c r="L38" s="5"/>
      <c r="M38" s="5"/>
      <c r="N38" s="5"/>
      <c r="O38" s="5"/>
      <c r="P38" s="5"/>
    </row>
    <row r="39" spans="1:16" ht="61.5" hidden="1" customHeight="1" x14ac:dyDescent="0.2">
      <c r="A39" s="223" t="s">
        <v>3606</v>
      </c>
      <c r="B39" s="396" t="s">
        <v>3607</v>
      </c>
      <c r="C39" s="397"/>
      <c r="D39" s="5"/>
      <c r="E39" s="5"/>
      <c r="F39" s="5"/>
      <c r="G39" s="5"/>
      <c r="H39" s="5"/>
      <c r="I39" s="5"/>
      <c r="J39" s="5"/>
      <c r="K39" s="5"/>
      <c r="L39" s="5"/>
      <c r="M39" s="5"/>
      <c r="N39" s="5"/>
      <c r="O39" s="5"/>
      <c r="P39" s="5"/>
    </row>
    <row r="40" spans="1:16" ht="53.25" hidden="1" customHeight="1" x14ac:dyDescent="0.2">
      <c r="A40" s="223" t="s">
        <v>3608</v>
      </c>
      <c r="B40" s="396" t="s">
        <v>3609</v>
      </c>
      <c r="C40" s="397"/>
      <c r="D40" s="5"/>
      <c r="E40" s="5"/>
      <c r="F40" s="5"/>
      <c r="G40" s="5"/>
      <c r="H40" s="5"/>
      <c r="I40" s="5"/>
      <c r="J40" s="5"/>
      <c r="K40" s="5"/>
      <c r="L40" s="5"/>
      <c r="M40" s="5"/>
      <c r="N40" s="5"/>
      <c r="O40" s="5"/>
      <c r="P40" s="5"/>
    </row>
    <row r="41" spans="1:16" ht="73.5" hidden="1" customHeight="1" x14ac:dyDescent="0.2">
      <c r="A41" s="223" t="s">
        <v>3610</v>
      </c>
      <c r="B41" s="396" t="s">
        <v>3611</v>
      </c>
      <c r="C41" s="397"/>
      <c r="D41" s="5"/>
      <c r="E41" s="5"/>
      <c r="F41" s="5"/>
      <c r="G41" s="5"/>
      <c r="H41" s="5"/>
      <c r="I41" s="5"/>
      <c r="J41" s="5"/>
      <c r="K41" s="5"/>
      <c r="L41" s="5"/>
      <c r="M41" s="5"/>
      <c r="N41" s="5"/>
      <c r="O41" s="5"/>
      <c r="P41" s="5"/>
    </row>
    <row r="42" spans="1:16" ht="57.75" hidden="1" customHeight="1" x14ac:dyDescent="0.2">
      <c r="A42" s="223" t="s">
        <v>3612</v>
      </c>
      <c r="B42" s="396" t="s">
        <v>3613</v>
      </c>
      <c r="C42" s="397"/>
      <c r="D42" s="5"/>
      <c r="E42" s="5"/>
      <c r="F42" s="5"/>
      <c r="G42" s="5"/>
      <c r="H42" s="5"/>
      <c r="I42" s="5"/>
      <c r="J42" s="5"/>
      <c r="K42" s="5"/>
      <c r="L42" s="5"/>
      <c r="M42" s="5"/>
      <c r="N42" s="5"/>
      <c r="O42" s="5"/>
      <c r="P42" s="5"/>
    </row>
    <row r="43" spans="1:16" ht="84" hidden="1" customHeight="1" x14ac:dyDescent="0.2">
      <c r="A43" s="223" t="s">
        <v>3614</v>
      </c>
      <c r="B43" s="396" t="s">
        <v>3615</v>
      </c>
      <c r="C43" s="397"/>
      <c r="D43" s="5"/>
      <c r="E43" s="5"/>
      <c r="F43" s="5"/>
      <c r="G43" s="5"/>
      <c r="H43" s="5"/>
      <c r="I43" s="5"/>
      <c r="J43" s="5"/>
      <c r="K43" s="5"/>
      <c r="L43" s="5"/>
      <c r="M43" s="5"/>
      <c r="N43" s="5"/>
      <c r="O43" s="5"/>
      <c r="P43" s="5"/>
    </row>
    <row r="44" spans="1:16" ht="48" hidden="1" customHeight="1" x14ac:dyDescent="0.2">
      <c r="A44" s="223" t="s">
        <v>3616</v>
      </c>
      <c r="B44" s="396" t="s">
        <v>3617</v>
      </c>
      <c r="C44" s="397"/>
      <c r="D44" s="5"/>
      <c r="E44" s="5"/>
      <c r="F44" s="5"/>
      <c r="G44" s="5"/>
      <c r="H44" s="5"/>
      <c r="I44" s="5"/>
      <c r="J44" s="5"/>
      <c r="K44" s="5"/>
      <c r="L44" s="5"/>
      <c r="M44" s="5"/>
      <c r="N44" s="5"/>
      <c r="O44" s="5"/>
      <c r="P44" s="5"/>
    </row>
    <row r="45" spans="1:16" ht="57" hidden="1" customHeight="1" x14ac:dyDescent="0.2">
      <c r="A45" s="223" t="s">
        <v>3618</v>
      </c>
      <c r="B45" s="396" t="s">
        <v>3619</v>
      </c>
      <c r="C45" s="397"/>
      <c r="D45" s="5"/>
      <c r="E45" s="5"/>
      <c r="F45" s="5"/>
      <c r="G45" s="5"/>
      <c r="H45" s="5"/>
      <c r="I45" s="5"/>
      <c r="J45" s="5"/>
      <c r="K45" s="5"/>
      <c r="L45" s="5"/>
      <c r="M45" s="5"/>
      <c r="N45" s="5"/>
      <c r="O45" s="5"/>
      <c r="P45" s="5"/>
    </row>
    <row r="46" spans="1:16" ht="73.5" hidden="1" customHeight="1" x14ac:dyDescent="0.2">
      <c r="A46" s="223" t="s">
        <v>3620</v>
      </c>
      <c r="B46" s="401" t="s">
        <v>3621</v>
      </c>
      <c r="C46" s="397"/>
      <c r="D46" s="5"/>
      <c r="E46" s="5"/>
      <c r="F46" s="5"/>
      <c r="G46" s="5"/>
      <c r="H46" s="5"/>
      <c r="I46" s="5"/>
      <c r="J46" s="5"/>
      <c r="K46" s="5"/>
      <c r="L46" s="5"/>
      <c r="M46" s="5"/>
      <c r="N46" s="5"/>
      <c r="O46" s="5"/>
      <c r="P46" s="5"/>
    </row>
    <row r="47" spans="1:16" ht="66" hidden="1" customHeight="1" x14ac:dyDescent="0.2">
      <c r="A47" s="39" t="s">
        <v>3622</v>
      </c>
      <c r="B47" s="402" t="s">
        <v>3623</v>
      </c>
      <c r="C47" s="402"/>
      <c r="D47" s="5"/>
      <c r="E47" s="5"/>
      <c r="F47" s="5"/>
      <c r="G47" s="5"/>
      <c r="H47" s="5"/>
      <c r="I47" s="5"/>
      <c r="J47" s="5"/>
      <c r="K47" s="5"/>
      <c r="L47" s="5"/>
      <c r="M47" s="5"/>
      <c r="N47" s="5"/>
      <c r="O47" s="5"/>
      <c r="P47" s="5"/>
    </row>
    <row r="48" spans="1:16" ht="123.75" customHeight="1" x14ac:dyDescent="0.2">
      <c r="A48" s="202" t="s">
        <v>3624</v>
      </c>
      <c r="B48" s="400" t="s">
        <v>3625</v>
      </c>
      <c r="C48" s="399"/>
      <c r="D48" s="5"/>
      <c r="E48" s="5"/>
      <c r="F48" s="5"/>
      <c r="G48" s="5"/>
      <c r="H48" s="5"/>
      <c r="I48" s="5"/>
      <c r="J48" s="5"/>
      <c r="K48" s="5"/>
      <c r="L48" s="5"/>
      <c r="M48" s="5"/>
      <c r="N48" s="5"/>
      <c r="O48" s="5"/>
      <c r="P48" s="5"/>
    </row>
    <row r="49" spans="1:16" ht="34.5" customHeight="1" x14ac:dyDescent="0.2">
      <c r="A49" s="202" t="s">
        <v>3626</v>
      </c>
      <c r="B49" s="398" t="s">
        <v>3627</v>
      </c>
      <c r="C49" s="399"/>
      <c r="D49" s="5"/>
      <c r="E49" s="5"/>
      <c r="F49" s="5"/>
      <c r="G49" s="5"/>
      <c r="H49" s="5"/>
      <c r="I49" s="5"/>
      <c r="J49" s="5"/>
      <c r="K49" s="5"/>
      <c r="L49" s="5"/>
      <c r="M49" s="5"/>
      <c r="N49" s="5"/>
      <c r="O49" s="5"/>
      <c r="P49" s="5"/>
    </row>
    <row r="50" spans="1:16" ht="34.5" customHeight="1" x14ac:dyDescent="0.2">
      <c r="A50" s="202" t="s">
        <v>3628</v>
      </c>
      <c r="B50" s="398" t="s">
        <v>3629</v>
      </c>
      <c r="C50" s="399"/>
      <c r="D50" s="5"/>
      <c r="E50" s="5"/>
      <c r="F50" s="5"/>
      <c r="G50" s="5"/>
      <c r="H50" s="5"/>
      <c r="I50" s="5"/>
      <c r="J50" s="5"/>
      <c r="K50" s="5"/>
      <c r="L50" s="5"/>
      <c r="M50" s="5"/>
      <c r="N50" s="5"/>
      <c r="O50" s="5"/>
      <c r="P50" s="5"/>
    </row>
    <row r="51" spans="1:16" ht="31.5" customHeight="1" x14ac:dyDescent="0.2">
      <c r="A51" s="224" t="s">
        <v>3630</v>
      </c>
      <c r="B51" s="396" t="s">
        <v>3631</v>
      </c>
      <c r="C51" s="397"/>
      <c r="D51" s="5"/>
      <c r="E51" s="5"/>
      <c r="F51" s="5"/>
      <c r="G51" s="5"/>
      <c r="H51" s="5"/>
      <c r="I51" s="5"/>
      <c r="J51" s="5"/>
      <c r="K51" s="5"/>
      <c r="L51" s="5"/>
      <c r="M51" s="5"/>
      <c r="N51" s="5"/>
      <c r="O51" s="5"/>
      <c r="P51" s="5"/>
    </row>
    <row r="52" spans="1:16" ht="31.5" customHeight="1" x14ac:dyDescent="0.2">
      <c r="A52" s="224" t="s">
        <v>3632</v>
      </c>
      <c r="B52" s="396" t="s">
        <v>3633</v>
      </c>
      <c r="C52" s="397"/>
      <c r="D52" s="5"/>
      <c r="E52" s="5"/>
      <c r="F52" s="5"/>
      <c r="G52" s="5"/>
      <c r="H52" s="5"/>
      <c r="I52" s="5"/>
      <c r="J52" s="5"/>
      <c r="K52" s="5"/>
      <c r="L52" s="5"/>
      <c r="M52" s="5"/>
      <c r="N52" s="5"/>
      <c r="O52" s="5"/>
      <c r="P52" s="5"/>
    </row>
    <row r="53" spans="1:16" ht="31.5" customHeight="1" x14ac:dyDescent="0.2">
      <c r="A53" s="224" t="s">
        <v>3634</v>
      </c>
      <c r="B53" s="403" t="s">
        <v>3635</v>
      </c>
      <c r="C53" s="404"/>
      <c r="D53" s="5"/>
      <c r="E53" s="5"/>
      <c r="F53" s="5"/>
      <c r="G53" s="5"/>
      <c r="H53" s="5"/>
      <c r="I53" s="5"/>
      <c r="J53" s="5"/>
      <c r="K53" s="5"/>
      <c r="L53" s="5"/>
      <c r="M53" s="5"/>
      <c r="N53" s="5"/>
      <c r="O53" s="5"/>
      <c r="P53" s="5"/>
    </row>
    <row r="54" spans="1:16" ht="31.5" customHeight="1" x14ac:dyDescent="0.2">
      <c r="A54" s="224" t="s">
        <v>3636</v>
      </c>
      <c r="B54" s="403" t="s">
        <v>3637</v>
      </c>
      <c r="C54" s="404"/>
      <c r="D54" s="5"/>
      <c r="E54" s="5"/>
      <c r="F54" s="5"/>
      <c r="G54" s="5"/>
      <c r="H54" s="5"/>
      <c r="I54" s="5"/>
      <c r="J54" s="5"/>
      <c r="K54" s="5"/>
      <c r="L54" s="5"/>
      <c r="M54" s="5"/>
      <c r="N54" s="5"/>
      <c r="O54" s="5"/>
      <c r="P54" s="5"/>
    </row>
    <row r="55" spans="1:16" ht="54.6" customHeight="1" x14ac:dyDescent="0.2">
      <c r="A55" s="224" t="s">
        <v>3638</v>
      </c>
      <c r="B55" s="403" t="s">
        <v>3639</v>
      </c>
      <c r="C55" s="404"/>
      <c r="D55" s="5"/>
      <c r="E55" s="5"/>
      <c r="F55" s="5"/>
      <c r="G55" s="5"/>
      <c r="H55" s="5"/>
      <c r="I55" s="5"/>
      <c r="J55" s="5"/>
      <c r="K55" s="5"/>
      <c r="L55" s="5"/>
      <c r="M55" s="5"/>
      <c r="N55" s="5"/>
      <c r="O55" s="5"/>
      <c r="P55" s="5"/>
    </row>
    <row r="56" spans="1:16" ht="54.6" customHeight="1" x14ac:dyDescent="0.2">
      <c r="A56" s="224" t="s">
        <v>3640</v>
      </c>
      <c r="B56" s="403" t="s">
        <v>3641</v>
      </c>
      <c r="C56" s="404"/>
      <c r="D56" s="5"/>
      <c r="E56" s="5"/>
      <c r="F56" s="5"/>
      <c r="G56" s="5"/>
      <c r="H56" s="5"/>
      <c r="I56" s="5"/>
      <c r="J56" s="5"/>
      <c r="K56" s="5"/>
      <c r="L56" s="5"/>
      <c r="M56" s="5"/>
      <c r="N56" s="5"/>
      <c r="O56" s="5"/>
      <c r="P56" s="5"/>
    </row>
    <row r="57" spans="1:16" ht="54" customHeight="1" x14ac:dyDescent="0.2">
      <c r="A57" s="224" t="s">
        <v>3642</v>
      </c>
      <c r="B57" s="403" t="s">
        <v>3643</v>
      </c>
      <c r="C57" s="404"/>
      <c r="D57" s="5"/>
      <c r="E57" s="5"/>
      <c r="F57" s="5"/>
      <c r="G57" s="5"/>
      <c r="H57" s="5"/>
      <c r="I57" s="5"/>
      <c r="J57" s="5"/>
      <c r="K57" s="5"/>
      <c r="L57" s="5"/>
      <c r="M57" s="5"/>
      <c r="N57" s="5"/>
      <c r="O57" s="5"/>
      <c r="P57" s="5"/>
    </row>
    <row r="58" spans="1:16" ht="31.15" customHeight="1" x14ac:dyDescent="0.2">
      <c r="A58" s="270" t="s">
        <v>3644</v>
      </c>
      <c r="B58" s="394" t="s">
        <v>3645</v>
      </c>
      <c r="C58" s="395"/>
      <c r="D58" s="5"/>
      <c r="E58" s="5"/>
      <c r="F58" s="5"/>
      <c r="G58" s="5"/>
      <c r="H58" s="5"/>
      <c r="I58" s="5"/>
      <c r="J58" s="5"/>
      <c r="K58" s="5"/>
      <c r="L58" s="5"/>
      <c r="M58" s="5"/>
      <c r="N58" s="5"/>
      <c r="O58" s="5"/>
      <c r="P58" s="5"/>
    </row>
    <row r="59" spans="1:16" ht="46.5" customHeight="1" x14ac:dyDescent="0.2">
      <c r="A59" s="302" t="s">
        <v>3646</v>
      </c>
      <c r="B59" s="409" t="s">
        <v>3647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topLeftCell="A10"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60" t="s">
        <v>22</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2" t="s">
        <v>24</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31954</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30" t="s">
        <v>28</v>
      </c>
      <c r="F7" s="364" t="s">
        <v>29</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30"/>
      <c r="F8" s="344" t="s">
        <v>31</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32</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30"/>
      <c r="F10" s="344" t="s">
        <v>35</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36</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37</v>
      </c>
      <c r="G12" s="355"/>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30"/>
      <c r="F13" s="327" t="s">
        <v>41</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31" t="s">
        <v>43</v>
      </c>
      <c r="C16" s="343"/>
      <c r="D16" s="343"/>
      <c r="E16" s="343"/>
      <c r="F16" s="333"/>
      <c r="G16" s="201" t="s">
        <v>44</v>
      </c>
      <c r="H16" s="265" t="s">
        <v>45</v>
      </c>
      <c r="I16" s="266" t="s">
        <v>46</v>
      </c>
      <c r="J16" s="5"/>
      <c r="K16" s="5"/>
      <c r="L16" s="5"/>
      <c r="M16" s="5"/>
      <c r="N16" s="5"/>
      <c r="O16" s="5"/>
      <c r="P16" s="5"/>
      <c r="Q16" s="5"/>
      <c r="R16" s="5"/>
      <c r="S16" s="5"/>
      <c r="T16" s="5"/>
      <c r="U16" s="5"/>
      <c r="V16" s="5"/>
      <c r="W16" s="5"/>
    </row>
    <row r="17" spans="1:23" ht="12.75" customHeight="1" x14ac:dyDescent="0.2">
      <c r="A17" s="351" t="s">
        <v>29</v>
      </c>
      <c r="B17" s="334" t="str">
        <f>'PR-RAS'!B6</f>
        <v>PRIHODI POSLOVANJA (šifre 61+62+63+64+65+66+67+68)</v>
      </c>
      <c r="C17" s="335"/>
      <c r="D17" s="335"/>
      <c r="E17" s="335"/>
      <c r="F17" s="336"/>
      <c r="G17" s="28" t="str">
        <f>'PR-RAS'!C6</f>
        <v>6</v>
      </c>
      <c r="H17" s="275">
        <f>'PR-RAS'!D6</f>
        <v>6319310.0299999993</v>
      </c>
      <c r="I17" s="275">
        <f>'PR-RAS'!E6</f>
        <v>7553711.2999999998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7606151.7000000002</v>
      </c>
      <c r="I18" s="275">
        <f>'PR-RAS'!E152</f>
        <v>5712641.8499999996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1287773.4100000001</v>
      </c>
      <c r="I20" s="275">
        <f>'PR-RAS'!E650</f>
        <v>1657675.3199999998</v>
      </c>
      <c r="J20" s="5"/>
      <c r="K20" s="5"/>
      <c r="L20" s="5"/>
      <c r="M20" s="5"/>
      <c r="N20" s="5"/>
      <c r="O20" s="5"/>
      <c r="P20" s="5"/>
      <c r="Q20" s="5"/>
      <c r="R20" s="5"/>
      <c r="S20" s="5"/>
      <c r="T20" s="5"/>
      <c r="U20" s="5"/>
      <c r="V20" s="5"/>
      <c r="W20" s="5"/>
    </row>
    <row r="21" spans="1:23" ht="29.25" customHeight="1" x14ac:dyDescent="0.2">
      <c r="A21" s="200" t="s">
        <v>42</v>
      </c>
      <c r="B21" s="331" t="s">
        <v>43</v>
      </c>
      <c r="C21" s="332"/>
      <c r="D21" s="332"/>
      <c r="E21" s="332"/>
      <c r="F21" s="333"/>
      <c r="G21" s="201" t="s">
        <v>44</v>
      </c>
      <c r="H21" s="265" t="s">
        <v>47</v>
      </c>
      <c r="I21" s="266" t="s">
        <v>48</v>
      </c>
      <c r="J21" s="5"/>
      <c r="K21" s="5"/>
      <c r="L21" s="5"/>
      <c r="M21" s="5"/>
      <c r="N21" s="5"/>
      <c r="O21" s="5"/>
      <c r="P21" s="5"/>
      <c r="Q21" s="5"/>
      <c r="R21" s="5"/>
      <c r="S21" s="5"/>
      <c r="T21" s="5"/>
      <c r="U21" s="5"/>
      <c r="V21" s="5"/>
      <c r="W21" s="5"/>
    </row>
    <row r="22" spans="1:23" ht="12.75" customHeight="1" x14ac:dyDescent="0.2">
      <c r="A22" s="351" t="s">
        <v>31</v>
      </c>
      <c r="B22" s="334" t="str">
        <f>BILANCA!B7</f>
        <v>Nefinancijska imovina (šifre 01+02+03+04+05+06)</v>
      </c>
      <c r="C22" s="335"/>
      <c r="D22" s="335"/>
      <c r="E22" s="335"/>
      <c r="F22" s="336"/>
      <c r="G22" s="126" t="str">
        <f>BILANCA!C7</f>
        <v>B002</v>
      </c>
      <c r="H22" s="275">
        <f>BILANCA!D7</f>
        <v>28459025.930000003</v>
      </c>
      <c r="I22" s="275">
        <f>BILANCA!E7</f>
        <v>30400219.290000003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5917159.1699999999</v>
      </c>
      <c r="I23" s="275">
        <f>BILANCA!E69</f>
        <v>5521742.0300000012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5347665.4499999993</v>
      </c>
      <c r="I24" s="275">
        <f>BILANCA!E177</f>
        <v>5272842.6499999994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29028519.649999999</v>
      </c>
      <c r="I25" s="275">
        <f>BILANCA!E251</f>
        <v>30649118.669999998</v>
      </c>
      <c r="J25" s="5"/>
      <c r="K25" s="5"/>
      <c r="L25" s="5"/>
      <c r="M25" s="5"/>
      <c r="N25" s="5"/>
      <c r="O25" s="5"/>
      <c r="P25" s="5"/>
      <c r="Q25" s="5"/>
      <c r="R25" s="5"/>
      <c r="S25" s="5"/>
      <c r="T25" s="5"/>
      <c r="U25" s="5"/>
      <c r="V25" s="5"/>
      <c r="W25" s="5"/>
    </row>
    <row r="26" spans="1:23" ht="48" x14ac:dyDescent="0.2">
      <c r="A26" s="200" t="s">
        <v>42</v>
      </c>
      <c r="B26" s="331" t="s">
        <v>43</v>
      </c>
      <c r="C26" s="332"/>
      <c r="D26" s="332"/>
      <c r="E26" s="332"/>
      <c r="F26" s="333"/>
      <c r="G26" s="201" t="s">
        <v>44</v>
      </c>
      <c r="H26" s="265" t="s">
        <v>45</v>
      </c>
      <c r="I26" s="266" t="s">
        <v>46</v>
      </c>
      <c r="J26" s="5"/>
      <c r="K26" s="5"/>
      <c r="L26" s="5"/>
      <c r="M26" s="5"/>
      <c r="N26" s="5"/>
      <c r="O26" s="5"/>
      <c r="P26" s="5"/>
      <c r="Q26" s="5"/>
      <c r="R26" s="5"/>
      <c r="S26" s="5"/>
      <c r="T26" s="5"/>
      <c r="U26" s="5"/>
      <c r="V26" s="5"/>
      <c r="W26" s="5"/>
    </row>
    <row r="27" spans="1:23" ht="12.75" customHeight="1" x14ac:dyDescent="0.2">
      <c r="A27" s="351" t="s">
        <v>49</v>
      </c>
      <c r="B27" s="334" t="str">
        <f>'RAS-funkcijski'!B5</f>
        <v>Opće javne usluge (šifre 011+012+013+014 do 018)</v>
      </c>
      <c r="C27" s="335"/>
      <c r="D27" s="335"/>
      <c r="E27" s="335"/>
      <c r="F27" s="336"/>
      <c r="G27" s="126" t="str">
        <f>'RAS-funkcijski'!C5</f>
        <v>01</v>
      </c>
      <c r="H27" s="275">
        <f>'RAS-funkcijski'!D5</f>
        <v>3473049.86</v>
      </c>
      <c r="I27" s="275">
        <f>'RAS-funkcijski'!E5</f>
        <v>1245883.4400000002</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4860</v>
      </c>
      <c r="I28" s="275">
        <f>'RAS-funkcijski'!E35</f>
        <v>5040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1207713.19</v>
      </c>
      <c r="I29" s="275">
        <f>'RAS-funkcijski'!E88</f>
        <v>1162143.3999999999</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1230532.8099999998</v>
      </c>
      <c r="I30" s="275">
        <f>'RAS-funkcijski'!E114</f>
        <v>983625.50000000012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7387826.2899999991</v>
      </c>
      <c r="I31" s="275">
        <f>'RAS-funkcijski'!E141</f>
        <v>5796126.5</v>
      </c>
      <c r="J31" s="5"/>
      <c r="K31" s="5"/>
      <c r="L31" s="5"/>
      <c r="M31" s="5"/>
      <c r="N31" s="5"/>
      <c r="O31" s="5"/>
      <c r="P31" s="5"/>
      <c r="Q31" s="5"/>
      <c r="R31" s="5"/>
      <c r="S31" s="5"/>
      <c r="T31" s="5"/>
      <c r="U31" s="5"/>
      <c r="V31" s="5"/>
      <c r="W31" s="5"/>
    </row>
    <row r="32" spans="1:23" ht="29.25" customHeight="1" x14ac:dyDescent="0.2">
      <c r="A32" s="200" t="s">
        <v>42</v>
      </c>
      <c r="B32" s="331" t="s">
        <v>43</v>
      </c>
      <c r="C32" s="332"/>
      <c r="D32" s="332"/>
      <c r="E32" s="332"/>
      <c r="F32" s="333"/>
      <c r="G32" s="201" t="s">
        <v>44</v>
      </c>
      <c r="H32" s="265" t="s">
        <v>50</v>
      </c>
      <c r="I32" s="266" t="s">
        <v>51</v>
      </c>
      <c r="J32" s="5"/>
      <c r="K32" s="5"/>
      <c r="L32" s="5"/>
      <c r="M32" s="5"/>
      <c r="N32" s="5"/>
      <c r="O32" s="5"/>
      <c r="P32" s="5"/>
      <c r="Q32" s="5"/>
      <c r="R32" s="5"/>
      <c r="S32" s="5"/>
      <c r="T32" s="5"/>
      <c r="U32" s="5"/>
      <c r="V32" s="5"/>
      <c r="W32" s="5"/>
    </row>
    <row r="33" spans="1:23" ht="12.75" customHeight="1" x14ac:dyDescent="0.2">
      <c r="A33" s="351" t="s">
        <v>35</v>
      </c>
      <c r="B33" s="348" t="str">
        <f>'P-VRIO'!B5</f>
        <v>Promjene u vrijednosti i obujmu imovine (šifre 91511+91512)</v>
      </c>
      <c r="C33" s="335"/>
      <c r="D33" s="335"/>
      <c r="E33" s="335"/>
      <c r="F33" s="336"/>
      <c r="G33" s="126" t="str">
        <f>'P-VRIO'!C5</f>
        <v>9151</v>
      </c>
      <c r="H33" s="275">
        <f>'P-VRIO'!D5</f>
        <v>0</v>
      </c>
      <c r="I33" s="275">
        <f>'P-VRIO'!E5</f>
        <v>21000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21000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31" t="s">
        <v>43</v>
      </c>
      <c r="C37" s="332"/>
      <c r="D37" s="332"/>
      <c r="E37" s="332"/>
      <c r="F37" s="333"/>
      <c r="G37" s="201" t="s">
        <v>44</v>
      </c>
      <c r="H37" s="265" t="s">
        <v>47</v>
      </c>
      <c r="I37" s="266" t="s">
        <v>52</v>
      </c>
      <c r="J37" s="5"/>
      <c r="K37" s="5"/>
      <c r="L37" s="5"/>
      <c r="M37" s="5"/>
      <c r="N37" s="5"/>
      <c r="O37" s="5"/>
      <c r="P37" s="5"/>
      <c r="Q37" s="5"/>
      <c r="R37" s="5"/>
      <c r="S37" s="5"/>
      <c r="T37" s="5"/>
      <c r="U37" s="5"/>
      <c r="V37" s="5"/>
      <c r="W37" s="5"/>
    </row>
    <row r="38" spans="1:23" ht="12.75" customHeight="1" x14ac:dyDescent="0.2">
      <c r="A38" s="351" t="s">
        <v>36</v>
      </c>
      <c r="B38" s="334" t="str">
        <f>OBVEZE!B5</f>
        <v>Stanje obveza 1. siječnja (=stanju obveza iz Izvještaja o obvezama na 31. prosinca prethodne godine)</v>
      </c>
      <c r="C38" s="335"/>
      <c r="D38" s="335"/>
      <c r="E38" s="335"/>
      <c r="F38" s="336"/>
      <c r="G38" s="126" t="str">
        <f>OBVEZE!C5</f>
        <v>V001</v>
      </c>
      <c r="H38" s="275">
        <f>OBVEZE!D5</f>
        <v>5347665.45</v>
      </c>
      <c r="I38" s="275" t="s">
        <v>53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53</v>
      </c>
      <c r="I39" s="275">
        <f>OBVEZE!D44</f>
        <v>5272842.6500000022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53</v>
      </c>
      <c r="I40" s="275">
        <f>OBVEZE!D45</f>
        <v>909150.27999999991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53</v>
      </c>
      <c r="I41" s="276">
        <f>OBVEZE!D104</f>
        <v>4363692.37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54</v>
      </c>
      <c r="F44" s="346"/>
      <c r="G44" s="229"/>
      <c r="H44" s="347" t="s">
        <v>55</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70" t="s">
        <v>58</v>
      </c>
      <c r="B2" s="371"/>
      <c r="C2" s="371"/>
      <c r="D2" s="371"/>
      <c r="E2" s="371"/>
      <c r="F2" s="371"/>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62</v>
      </c>
      <c r="B5" s="373"/>
      <c r="C5" s="166"/>
      <c r="D5" s="52"/>
      <c r="E5" s="52"/>
      <c r="F5" s="44"/>
    </row>
    <row r="6" spans="1:24" ht="12.75" customHeight="1" x14ac:dyDescent="0.2">
      <c r="A6" s="63">
        <v>6</v>
      </c>
      <c r="B6" s="220" t="s">
        <v>63</v>
      </c>
      <c r="C6" s="247" t="s">
        <v>64</v>
      </c>
      <c r="D6" s="60">
        <f>D7+D43+D49+D82+D106+D125+D134+D140</f>
        <v>6319310.0299999993</v>
      </c>
      <c r="E6" s="60">
        <f>E7+E43+E49+E82+E106+E125+E134+E140</f>
        <v>7553711.2999999998</v>
      </c>
      <c r="F6" s="45">
        <f t="shared" ref="F6:F132" si="0">IF(D6&lt;&gt;0,IF(E6/D6&gt;=100,"&gt;&gt;100",E6/D6*100),"-")</f>
        <v>119.53379821752472</v>
      </c>
    </row>
    <row r="7" spans="1:24" ht="12.75" customHeight="1" x14ac:dyDescent="0.2">
      <c r="A7" s="63">
        <v>61</v>
      </c>
      <c r="B7" s="220" t="s">
        <v>65</v>
      </c>
      <c r="C7" s="247" t="s">
        <v>66</v>
      </c>
      <c r="D7" s="60">
        <f>D8+D17+D23+D29+D36+D39</f>
        <v>3781250.1199999996</v>
      </c>
      <c r="E7" s="60">
        <f>E8+E17+E23+E29+E36+E39</f>
        <v>4204771.54</v>
      </c>
      <c r="F7" s="45">
        <f t="shared" si="0"/>
        <v>111.20056612388287</v>
      </c>
    </row>
    <row r="8" spans="1:24" ht="12.75" customHeight="1" x14ac:dyDescent="0.2">
      <c r="A8" s="63">
        <v>611</v>
      </c>
      <c r="B8" s="220" t="s">
        <v>67</v>
      </c>
      <c r="C8" s="247" t="s">
        <v>68</v>
      </c>
      <c r="D8" s="60">
        <f>SUM(D9:D14)-D15-D16</f>
        <v>2629492.4499999997</v>
      </c>
      <c r="E8" s="60">
        <f>SUM(E9:E14)-E15-E16</f>
        <v>3144875.39</v>
      </c>
      <c r="F8" s="45">
        <f t="shared" si="0"/>
        <v>119.60009202536408</v>
      </c>
    </row>
    <row r="9" spans="1:24" ht="12.75" customHeight="1" x14ac:dyDescent="0.2">
      <c r="A9" s="63">
        <v>6111</v>
      </c>
      <c r="B9" s="65" t="s">
        <v>69</v>
      </c>
      <c r="C9" s="247" t="s">
        <v>70</v>
      </c>
      <c r="D9" s="194">
        <v>2777009.38</v>
      </c>
      <c r="E9" s="194">
        <v>3324975.25</v>
      </c>
      <c r="F9" s="45">
        <f t="shared" si="0"/>
        <v>119.73222971252622</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147516.93</v>
      </c>
      <c r="E15" s="194">
        <v>180099.86</v>
      </c>
      <c r="F15" s="45">
        <f t="shared" si="0"/>
        <v>122.08758682816949</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954936.25</v>
      </c>
      <c r="E23" s="60">
        <f t="shared" si="2"/>
        <v>833419.18</v>
      </c>
      <c r="F23" s="45">
        <f t="shared" si="0"/>
        <v>87.27485002271095</v>
      </c>
    </row>
    <row r="24" spans="1:6" ht="12.75" customHeight="1" x14ac:dyDescent="0.2">
      <c r="A24" s="63">
        <v>6131</v>
      </c>
      <c r="B24" s="65" t="s">
        <v>99</v>
      </c>
      <c r="C24" s="247" t="s">
        <v>100</v>
      </c>
      <c r="D24" s="194">
        <v>243412.38</v>
      </c>
      <c r="E24" s="194">
        <v>266814.28000000003</v>
      </c>
      <c r="F24" s="45">
        <f t="shared" si="0"/>
        <v>109.6140960455668</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711523.87</v>
      </c>
      <c r="E27" s="194">
        <v>566604.9</v>
      </c>
      <c r="F27" s="45">
        <f t="shared" si="0"/>
        <v>79.632591946634207</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196821.42</v>
      </c>
      <c r="E29" s="60">
        <f>SUM(E30:E35)</f>
        <v>226476.97</v>
      </c>
      <c r="F29" s="45">
        <f t="shared" si="0"/>
        <v>115.06723709238558</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196821.42</v>
      </c>
      <c r="E31" s="194">
        <v>226476.97</v>
      </c>
      <c r="F31" s="45">
        <f t="shared" si="0"/>
        <v>115.06723709238558</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777164.48</v>
      </c>
      <c r="E49" s="60">
        <f>E50+E53+E58+E61+E64+E68+E71+E74+E77</f>
        <v>1293192.4700000002</v>
      </c>
      <c r="F49" s="45">
        <f t="shared" si="0"/>
        <v>166.398813028614</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1000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c r="E56" s="194">
        <v>1000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596132.22</v>
      </c>
      <c r="E58" s="60">
        <f t="shared" si="9"/>
        <v>413575.15</v>
      </c>
      <c r="F58" s="45">
        <f t="shared" si="0"/>
        <v>69.376412836736122</v>
      </c>
    </row>
    <row r="59" spans="1:6" ht="24" x14ac:dyDescent="0.2">
      <c r="A59" s="63">
        <v>6331</v>
      </c>
      <c r="B59" s="65" t="s">
        <v>169</v>
      </c>
      <c r="C59" s="247" t="s">
        <v>170</v>
      </c>
      <c r="D59" s="194">
        <v>209028.26</v>
      </c>
      <c r="E59" s="194">
        <v>262256.40000000002</v>
      </c>
      <c r="F59" s="45">
        <f t="shared" si="0"/>
        <v>125.46456637011664</v>
      </c>
    </row>
    <row r="60" spans="1:6" ht="24" x14ac:dyDescent="0.2">
      <c r="A60" s="63">
        <v>6332</v>
      </c>
      <c r="B60" s="65" t="s">
        <v>171</v>
      </c>
      <c r="C60" s="247" t="s">
        <v>172</v>
      </c>
      <c r="D60" s="194">
        <v>387103.96</v>
      </c>
      <c r="E60" s="194">
        <v>151318.75</v>
      </c>
      <c r="F60" s="45">
        <f t="shared" si="0"/>
        <v>39.089951443534702</v>
      </c>
    </row>
    <row r="61" spans="1:6" ht="12.75" customHeight="1" x14ac:dyDescent="0.2">
      <c r="A61" s="63">
        <v>634</v>
      </c>
      <c r="B61" s="65" t="s">
        <v>173</v>
      </c>
      <c r="C61" s="247" t="s">
        <v>174</v>
      </c>
      <c r="D61" s="60">
        <f t="shared" ref="D61:E61" si="10">SUM(D62:D63)</f>
        <v>66359.759999999995</v>
      </c>
      <c r="E61" s="60">
        <f t="shared" si="10"/>
        <v>648858.24</v>
      </c>
      <c r="F61" s="45">
        <f t="shared" si="0"/>
        <v>977.78870809659361</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66359.759999999995</v>
      </c>
      <c r="E63" s="194">
        <v>648858.24</v>
      </c>
      <c r="F63" s="45">
        <f t="shared" si="0"/>
        <v>977.78870809659361</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0</v>
      </c>
      <c r="E68" s="60">
        <f t="shared" si="11"/>
        <v>0</v>
      </c>
      <c r="F68" s="45" t="str">
        <f t="shared" si="0"/>
        <v>-</v>
      </c>
    </row>
    <row r="69" spans="1:6" ht="12.75" customHeight="1" x14ac:dyDescent="0.2">
      <c r="A69" s="63" t="s">
        <v>189</v>
      </c>
      <c r="B69" s="64" t="s">
        <v>190</v>
      </c>
      <c r="C69" s="247" t="s">
        <v>189</v>
      </c>
      <c r="D69" s="194">
        <v>0</v>
      </c>
      <c r="E69" s="194">
        <v>0</v>
      </c>
      <c r="F69" s="45" t="str">
        <f t="shared" si="0"/>
        <v>-</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114672.5</v>
      </c>
      <c r="E74" s="60">
        <f t="shared" si="13"/>
        <v>229759.08</v>
      </c>
      <c r="F74" s="45">
        <f t="shared" si="0"/>
        <v>200.36109790926332</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114672.5</v>
      </c>
      <c r="E76" s="194">
        <v>229759.08</v>
      </c>
      <c r="F76" s="45">
        <f t="shared" si="0"/>
        <v>200.36109790926332</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895806.97</v>
      </c>
      <c r="E82" s="60">
        <f t="shared" si="15"/>
        <v>1043222.8</v>
      </c>
      <c r="F82" s="45">
        <f t="shared" si="0"/>
        <v>116.45620484511301</v>
      </c>
    </row>
    <row r="83" spans="1:6" ht="12.75" customHeight="1" x14ac:dyDescent="0.2">
      <c r="A83" s="63">
        <v>641</v>
      </c>
      <c r="B83" s="64" t="s">
        <v>217</v>
      </c>
      <c r="C83" s="247" t="s">
        <v>218</v>
      </c>
      <c r="D83" s="60">
        <f t="shared" ref="D83:E83" si="16">SUM(D84:D90)</f>
        <v>1900.93</v>
      </c>
      <c r="E83" s="60">
        <f t="shared" si="16"/>
        <v>2308.96</v>
      </c>
      <c r="F83" s="45">
        <f t="shared" si="0"/>
        <v>121.46475672434019</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c r="E85" s="194">
        <v>1.1000000000000001</v>
      </c>
      <c r="F85" s="45" t="str">
        <f t="shared" si="0"/>
        <v>-</v>
      </c>
    </row>
    <row r="86" spans="1:6" ht="12.75" customHeight="1" x14ac:dyDescent="0.2">
      <c r="A86" s="63">
        <v>6414</v>
      </c>
      <c r="B86" s="64" t="s">
        <v>223</v>
      </c>
      <c r="C86" s="247" t="s">
        <v>224</v>
      </c>
      <c r="D86" s="194">
        <v>1900.93</v>
      </c>
      <c r="E86" s="194">
        <v>1967.04</v>
      </c>
      <c r="F86" s="45">
        <f t="shared" si="0"/>
        <v>103.47777140662728</v>
      </c>
    </row>
    <row r="87" spans="1:6" ht="12.75" customHeight="1" x14ac:dyDescent="0.2">
      <c r="A87" s="63">
        <v>6415</v>
      </c>
      <c r="B87" s="64" t="s">
        <v>225</v>
      </c>
      <c r="C87" s="247" t="s">
        <v>226</v>
      </c>
      <c r="D87" s="194"/>
      <c r="E87" s="194">
        <v>340.82</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893906.03999999992</v>
      </c>
      <c r="E91" s="60">
        <f t="shared" si="17"/>
        <v>1040913.8400000001</v>
      </c>
      <c r="F91" s="45">
        <f t="shared" si="0"/>
        <v>116.44555394211234</v>
      </c>
    </row>
    <row r="92" spans="1:6" ht="12.75" customHeight="1" x14ac:dyDescent="0.2">
      <c r="A92" s="63">
        <v>6421</v>
      </c>
      <c r="B92" s="64" t="s">
        <v>235</v>
      </c>
      <c r="C92" s="247" t="s">
        <v>236</v>
      </c>
      <c r="D92" s="194">
        <v>37781.949999999997</v>
      </c>
      <c r="E92" s="194">
        <v>71061.41</v>
      </c>
      <c r="F92" s="45">
        <f t="shared" si="0"/>
        <v>188.08296024953717</v>
      </c>
    </row>
    <row r="93" spans="1:6" ht="12.75" customHeight="1" x14ac:dyDescent="0.2">
      <c r="A93" s="63">
        <v>6422</v>
      </c>
      <c r="B93" s="64" t="s">
        <v>237</v>
      </c>
      <c r="C93" s="247" t="s">
        <v>238</v>
      </c>
      <c r="D93" s="194">
        <v>617986.94999999995</v>
      </c>
      <c r="E93" s="194">
        <v>667232.78</v>
      </c>
      <c r="F93" s="45">
        <f t="shared" si="0"/>
        <v>107.96874917827959</v>
      </c>
    </row>
    <row r="94" spans="1:6" ht="12.75" customHeight="1" x14ac:dyDescent="0.2">
      <c r="A94" s="63">
        <v>6423</v>
      </c>
      <c r="B94" s="64" t="s">
        <v>239</v>
      </c>
      <c r="C94" s="247" t="s">
        <v>240</v>
      </c>
      <c r="D94" s="194">
        <v>112736.54</v>
      </c>
      <c r="E94" s="194">
        <v>171071.1</v>
      </c>
      <c r="F94" s="45">
        <f t="shared" si="0"/>
        <v>151.74414613043831</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125400.6</v>
      </c>
      <c r="E97" s="194">
        <v>131548.54999999999</v>
      </c>
      <c r="F97" s="45">
        <f t="shared" si="0"/>
        <v>104.90264799370973</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835451.59</v>
      </c>
      <c r="E106" s="60">
        <f>E107+E112+E120+E124</f>
        <v>929420.21</v>
      </c>
      <c r="F106" s="45">
        <f t="shared" si="0"/>
        <v>111.24764392392861</v>
      </c>
    </row>
    <row r="107" spans="1:6" ht="12.75" customHeight="1" x14ac:dyDescent="0.2">
      <c r="A107" s="63">
        <v>651</v>
      </c>
      <c r="B107" s="64" t="s">
        <v>265</v>
      </c>
      <c r="C107" s="247" t="s">
        <v>266</v>
      </c>
      <c r="D107" s="60">
        <f t="shared" ref="D107:E107" si="19">SUM(D108:D111)</f>
        <v>183698.12</v>
      </c>
      <c r="E107" s="60">
        <f t="shared" si="19"/>
        <v>197499.69</v>
      </c>
      <c r="F107" s="45">
        <f t="shared" si="0"/>
        <v>107.51317977560142</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1680.25</v>
      </c>
      <c r="E110" s="194">
        <v>116</v>
      </c>
      <c r="F110" s="45">
        <f t="shared" si="0"/>
        <v>6.9037345633090315</v>
      </c>
    </row>
    <row r="111" spans="1:6" ht="12.75" customHeight="1" x14ac:dyDescent="0.2">
      <c r="A111" s="63">
        <v>6514</v>
      </c>
      <c r="B111" s="64" t="s">
        <v>273</v>
      </c>
      <c r="C111" s="247" t="s">
        <v>274</v>
      </c>
      <c r="D111" s="194">
        <v>182017.87</v>
      </c>
      <c r="E111" s="194">
        <v>197383.69</v>
      </c>
      <c r="F111" s="45">
        <f t="shared" si="0"/>
        <v>108.44192935561767</v>
      </c>
    </row>
    <row r="112" spans="1:6" ht="12.75" customHeight="1" x14ac:dyDescent="0.2">
      <c r="A112" s="63">
        <v>652</v>
      </c>
      <c r="B112" s="64" t="s">
        <v>275</v>
      </c>
      <c r="C112" s="247" t="s">
        <v>276</v>
      </c>
      <c r="D112" s="60">
        <f t="shared" ref="D112:E112" si="20">SUM(D113:D119)</f>
        <v>84629.540000000008</v>
      </c>
      <c r="E112" s="60">
        <f t="shared" si="20"/>
        <v>97991.63</v>
      </c>
      <c r="F112" s="45">
        <f t="shared" si="0"/>
        <v>115.78891956638309</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24244.9</v>
      </c>
      <c r="E114" s="194">
        <v>24059.74</v>
      </c>
      <c r="F114" s="45">
        <f t="shared" si="0"/>
        <v>99.236292993578033</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4741.33</v>
      </c>
      <c r="E116" s="194">
        <v>17310.73</v>
      </c>
      <c r="F116" s="45">
        <f t="shared" si="0"/>
        <v>365.10282979670257</v>
      </c>
    </row>
    <row r="117" spans="1:6" ht="12.75" customHeight="1" x14ac:dyDescent="0.2">
      <c r="A117" s="63">
        <v>6526</v>
      </c>
      <c r="B117" s="64" t="s">
        <v>285</v>
      </c>
      <c r="C117" s="247" t="s">
        <v>286</v>
      </c>
      <c r="D117" s="194">
        <v>55643.31</v>
      </c>
      <c r="E117" s="194">
        <v>56621.16</v>
      </c>
      <c r="F117" s="45">
        <f t="shared" si="0"/>
        <v>101.75735411858138</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567123.92999999993</v>
      </c>
      <c r="E120" s="60">
        <f t="shared" si="21"/>
        <v>633928.8899999999</v>
      </c>
      <c r="F120" s="45">
        <f t="shared" si="0"/>
        <v>111.77960520904134</v>
      </c>
    </row>
    <row r="121" spans="1:6" ht="12.75" customHeight="1" x14ac:dyDescent="0.2">
      <c r="A121" s="63">
        <v>6531</v>
      </c>
      <c r="B121" s="64" t="s">
        <v>293</v>
      </c>
      <c r="C121" s="247" t="s">
        <v>294</v>
      </c>
      <c r="D121" s="194">
        <v>121099.06</v>
      </c>
      <c r="E121" s="194">
        <v>93773.93</v>
      </c>
      <c r="F121" s="45">
        <f t="shared" si="0"/>
        <v>77.435720805760184</v>
      </c>
    </row>
    <row r="122" spans="1:6" ht="12.75" customHeight="1" x14ac:dyDescent="0.2">
      <c r="A122" s="63">
        <v>6532</v>
      </c>
      <c r="B122" s="64" t="s">
        <v>295</v>
      </c>
      <c r="C122" s="247" t="s">
        <v>296</v>
      </c>
      <c r="D122" s="194">
        <v>446024.87</v>
      </c>
      <c r="E122" s="194">
        <v>540154.96</v>
      </c>
      <c r="F122" s="45">
        <f t="shared" si="0"/>
        <v>121.10422452452035</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2405</v>
      </c>
      <c r="E125" s="60">
        <f t="shared" si="22"/>
        <v>13745</v>
      </c>
      <c r="F125" s="45">
        <f t="shared" si="0"/>
        <v>571.51767151767149</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2405</v>
      </c>
      <c r="E129" s="60">
        <f t="shared" si="24"/>
        <v>13745</v>
      </c>
      <c r="F129" s="45">
        <f t="shared" si="0"/>
        <v>571.51767151767149</v>
      </c>
    </row>
    <row r="130" spans="1:6" ht="12.75" customHeight="1" x14ac:dyDescent="0.2">
      <c r="A130" s="63">
        <v>6631</v>
      </c>
      <c r="B130" s="65" t="s">
        <v>311</v>
      </c>
      <c r="C130" s="247" t="s">
        <v>312</v>
      </c>
      <c r="D130" s="194">
        <v>2405</v>
      </c>
      <c r="E130" s="194">
        <v>13745</v>
      </c>
      <c r="F130" s="45">
        <f t="shared" si="0"/>
        <v>571.51767151767149</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0</v>
      </c>
      <c r="E134" s="60">
        <f t="shared" si="25"/>
        <v>0</v>
      </c>
      <c r="F134" s="45" t="str">
        <f t="shared" ref="F134:F229" si="26">IF(D134&lt;&gt;0,IF(E134/D134&gt;=100,"&gt;&gt;100",E134/D134*100),"-")</f>
        <v>-</v>
      </c>
    </row>
    <row r="135" spans="1:6" ht="24" x14ac:dyDescent="0.2">
      <c r="A135" s="63">
        <v>671</v>
      </c>
      <c r="B135" s="182" t="s">
        <v>321</v>
      </c>
      <c r="C135" s="247" t="s">
        <v>322</v>
      </c>
      <c r="D135" s="60">
        <f t="shared" ref="D135:E135" si="27">SUM(D136:D138)</f>
        <v>0</v>
      </c>
      <c r="E135" s="60">
        <f t="shared" si="27"/>
        <v>0</v>
      </c>
      <c r="F135" s="45" t="str">
        <f t="shared" si="26"/>
        <v>-</v>
      </c>
    </row>
    <row r="136" spans="1:6" ht="12.75" customHeight="1" x14ac:dyDescent="0.2">
      <c r="A136" s="63">
        <v>6711</v>
      </c>
      <c r="B136" s="65" t="s">
        <v>323</v>
      </c>
      <c r="C136" s="247" t="s">
        <v>324</v>
      </c>
      <c r="D136" s="194">
        <v>0</v>
      </c>
      <c r="E136" s="194">
        <v>0</v>
      </c>
      <c r="F136" s="45" t="str">
        <f t="shared" si="26"/>
        <v>-</v>
      </c>
    </row>
    <row r="137" spans="1:6" ht="24" x14ac:dyDescent="0.2">
      <c r="A137" s="63">
        <v>6712</v>
      </c>
      <c r="B137" s="182" t="s">
        <v>325</v>
      </c>
      <c r="C137" s="247" t="s">
        <v>326</v>
      </c>
      <c r="D137" s="194">
        <v>0</v>
      </c>
      <c r="E137" s="194">
        <v>0</v>
      </c>
      <c r="F137" s="45" t="str">
        <f t="shared" si="26"/>
        <v>-</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27231.87</v>
      </c>
      <c r="E140" s="60">
        <f t="shared" si="28"/>
        <v>69359.28</v>
      </c>
      <c r="F140" s="45">
        <f t="shared" si="26"/>
        <v>254.69892445873163</v>
      </c>
    </row>
    <row r="141" spans="1:6" ht="12.75" customHeight="1" x14ac:dyDescent="0.2">
      <c r="A141" s="63">
        <v>681</v>
      </c>
      <c r="B141" s="65" t="s">
        <v>333</v>
      </c>
      <c r="C141" s="247" t="s">
        <v>334</v>
      </c>
      <c r="D141" s="60">
        <f t="shared" ref="D141:E141" si="29">SUM(D142:D150)</f>
        <v>25642.44</v>
      </c>
      <c r="E141" s="60">
        <f t="shared" si="29"/>
        <v>68836.800000000003</v>
      </c>
      <c r="F141" s="45">
        <f t="shared" si="26"/>
        <v>268.44871236902577</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25642.44</v>
      </c>
      <c r="E146" s="194">
        <v>68836.800000000003</v>
      </c>
      <c r="F146" s="45">
        <f t="shared" si="26"/>
        <v>268.44871236902577</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1589.43</v>
      </c>
      <c r="E151" s="194">
        <v>522.48</v>
      </c>
      <c r="F151" s="45">
        <f t="shared" si="26"/>
        <v>32.872161718351862</v>
      </c>
    </row>
    <row r="152" spans="1:6" ht="12.75" customHeight="1" x14ac:dyDescent="0.2">
      <c r="A152" s="63">
        <v>3</v>
      </c>
      <c r="B152" s="64" t="s">
        <v>355</v>
      </c>
      <c r="C152" s="247" t="s">
        <v>61</v>
      </c>
      <c r="D152" s="60">
        <f>D153+D164+D202+D221+D230+D262+D273</f>
        <v>7606151.7000000002</v>
      </c>
      <c r="E152" s="60">
        <f>E153+E164+E202+E221+E230+E262+E273</f>
        <v>5712641.8499999996</v>
      </c>
      <c r="F152" s="45">
        <f t="shared" si="26"/>
        <v>75.105547132329733</v>
      </c>
    </row>
    <row r="153" spans="1:6" ht="12.75" customHeight="1" x14ac:dyDescent="0.2">
      <c r="A153" s="63">
        <v>31</v>
      </c>
      <c r="B153" s="64" t="s">
        <v>356</v>
      </c>
      <c r="C153" s="247" t="s">
        <v>357</v>
      </c>
      <c r="D153" s="60">
        <f t="shared" ref="D153:E153" si="30">D154+D159+D160</f>
        <v>529880.35</v>
      </c>
      <c r="E153" s="60">
        <f t="shared" si="30"/>
        <v>556305.91999999993</v>
      </c>
      <c r="F153" s="45">
        <f t="shared" si="26"/>
        <v>104.98708246116315</v>
      </c>
    </row>
    <row r="154" spans="1:6" ht="12.75" customHeight="1" x14ac:dyDescent="0.2">
      <c r="A154" s="63">
        <v>311</v>
      </c>
      <c r="B154" s="64" t="s">
        <v>358</v>
      </c>
      <c r="C154" s="247" t="s">
        <v>359</v>
      </c>
      <c r="D154" s="60">
        <f t="shared" ref="D154:E154" si="31">SUM(D155:D158)</f>
        <v>420221.18</v>
      </c>
      <c r="E154" s="60">
        <f t="shared" si="31"/>
        <v>437452.72</v>
      </c>
      <c r="F154" s="45">
        <f t="shared" si="26"/>
        <v>104.10058817121022</v>
      </c>
    </row>
    <row r="155" spans="1:6" ht="12.75" customHeight="1" x14ac:dyDescent="0.2">
      <c r="A155" s="63">
        <v>3111</v>
      </c>
      <c r="B155" s="64" t="s">
        <v>360</v>
      </c>
      <c r="C155" s="247" t="s">
        <v>361</v>
      </c>
      <c r="D155" s="194">
        <v>420221.18</v>
      </c>
      <c r="E155" s="194">
        <v>437452.72</v>
      </c>
      <c r="F155" s="45">
        <f t="shared" si="26"/>
        <v>104.10058817121022</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47165.08</v>
      </c>
      <c r="E159" s="194">
        <v>51105.67</v>
      </c>
      <c r="F159" s="45">
        <f t="shared" si="26"/>
        <v>108.35488882876906</v>
      </c>
    </row>
    <row r="160" spans="1:6" ht="12.75" customHeight="1" x14ac:dyDescent="0.2">
      <c r="A160" s="63">
        <v>313</v>
      </c>
      <c r="B160" s="65" t="s">
        <v>370</v>
      </c>
      <c r="C160" s="247" t="s">
        <v>371</v>
      </c>
      <c r="D160" s="60">
        <f t="shared" ref="D160:E160" si="32">SUM(D161:D163)</f>
        <v>62494.09</v>
      </c>
      <c r="E160" s="60">
        <f t="shared" si="32"/>
        <v>67747.53</v>
      </c>
      <c r="F160" s="45">
        <f t="shared" si="26"/>
        <v>108.40629889962395</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62494.09</v>
      </c>
      <c r="E162" s="194">
        <v>67747.53</v>
      </c>
      <c r="F162" s="45">
        <f t="shared" si="26"/>
        <v>108.40629889962395</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4120134.4</v>
      </c>
      <c r="E164" s="60">
        <f>E165+E170+E178+E188+E189+E194</f>
        <v>2035790.81</v>
      </c>
      <c r="F164" s="45">
        <f t="shared" si="26"/>
        <v>49.410786453956455</v>
      </c>
    </row>
    <row r="165" spans="1:6" ht="12.75" customHeight="1" x14ac:dyDescent="0.2">
      <c r="A165" s="63">
        <v>321</v>
      </c>
      <c r="B165" s="64" t="s">
        <v>380</v>
      </c>
      <c r="C165" s="247" t="s">
        <v>381</v>
      </c>
      <c r="D165" s="60">
        <f t="shared" ref="D165:E165" si="33">SUM(D166:D169)</f>
        <v>28185.52</v>
      </c>
      <c r="E165" s="60">
        <f t="shared" si="33"/>
        <v>34762.239999999998</v>
      </c>
      <c r="F165" s="45">
        <f t="shared" si="26"/>
        <v>123.33368339487794</v>
      </c>
    </row>
    <row r="166" spans="1:6" ht="12.75" customHeight="1" x14ac:dyDescent="0.2">
      <c r="A166" s="63">
        <v>3211</v>
      </c>
      <c r="B166" s="64" t="s">
        <v>382</v>
      </c>
      <c r="C166" s="247" t="s">
        <v>383</v>
      </c>
      <c r="D166" s="194">
        <v>5855.89</v>
      </c>
      <c r="E166" s="194">
        <v>15740.56</v>
      </c>
      <c r="F166" s="45">
        <f t="shared" si="26"/>
        <v>268.79876500412399</v>
      </c>
    </row>
    <row r="167" spans="1:6" ht="12.75" customHeight="1" x14ac:dyDescent="0.2">
      <c r="A167" s="63">
        <v>3212</v>
      </c>
      <c r="B167" s="64" t="s">
        <v>384</v>
      </c>
      <c r="C167" s="247" t="s">
        <v>385</v>
      </c>
      <c r="D167" s="194">
        <v>19086.7</v>
      </c>
      <c r="E167" s="194">
        <v>17053.18</v>
      </c>
      <c r="F167" s="45">
        <f t="shared" si="26"/>
        <v>89.345879591548041</v>
      </c>
    </row>
    <row r="168" spans="1:6" ht="12.75" customHeight="1" x14ac:dyDescent="0.2">
      <c r="A168" s="63">
        <v>3213</v>
      </c>
      <c r="B168" s="64" t="s">
        <v>386</v>
      </c>
      <c r="C168" s="247" t="s">
        <v>387</v>
      </c>
      <c r="D168" s="194">
        <v>3218.9</v>
      </c>
      <c r="E168" s="194">
        <v>1923</v>
      </c>
      <c r="F168" s="45">
        <f t="shared" si="26"/>
        <v>59.740905278200628</v>
      </c>
    </row>
    <row r="169" spans="1:6" ht="12.75" customHeight="1" x14ac:dyDescent="0.2">
      <c r="A169" s="63">
        <v>3214</v>
      </c>
      <c r="B169" s="64" t="s">
        <v>388</v>
      </c>
      <c r="C169" s="247" t="s">
        <v>389</v>
      </c>
      <c r="D169" s="194">
        <v>24.03</v>
      </c>
      <c r="E169" s="194">
        <v>45.5</v>
      </c>
      <c r="F169" s="45">
        <f t="shared" si="26"/>
        <v>189.34665002080732</v>
      </c>
    </row>
    <row r="170" spans="1:6" ht="12.75" customHeight="1" x14ac:dyDescent="0.2">
      <c r="A170" s="63">
        <v>322</v>
      </c>
      <c r="B170" s="64" t="s">
        <v>390</v>
      </c>
      <c r="C170" s="247" t="s">
        <v>391</v>
      </c>
      <c r="D170" s="60">
        <f t="shared" ref="D170:E170" si="34">SUM(D171:D177)</f>
        <v>139863.88999999998</v>
      </c>
      <c r="E170" s="60">
        <f t="shared" si="34"/>
        <v>171004.09</v>
      </c>
      <c r="F170" s="45">
        <f t="shared" si="26"/>
        <v>122.26464600691432</v>
      </c>
    </row>
    <row r="171" spans="1:6" ht="12.75" customHeight="1" x14ac:dyDescent="0.2">
      <c r="A171" s="63">
        <v>3221</v>
      </c>
      <c r="B171" s="64" t="s">
        <v>392</v>
      </c>
      <c r="C171" s="247" t="s">
        <v>393</v>
      </c>
      <c r="D171" s="194">
        <v>9198.1</v>
      </c>
      <c r="E171" s="194">
        <v>14898.1</v>
      </c>
      <c r="F171" s="45">
        <f t="shared" si="26"/>
        <v>161.9693197508181</v>
      </c>
    </row>
    <row r="172" spans="1:6" ht="12.75" customHeight="1" x14ac:dyDescent="0.2">
      <c r="A172" s="63">
        <v>3222</v>
      </c>
      <c r="B172" s="64" t="s">
        <v>394</v>
      </c>
      <c r="C172" s="247" t="s">
        <v>395</v>
      </c>
      <c r="D172" s="194">
        <v>8796.5400000000009</v>
      </c>
      <c r="E172" s="194">
        <v>10952.12</v>
      </c>
      <c r="F172" s="45">
        <f t="shared" si="26"/>
        <v>124.50486213897736</v>
      </c>
    </row>
    <row r="173" spans="1:6" ht="12.75" customHeight="1" x14ac:dyDescent="0.2">
      <c r="A173" s="63">
        <v>3223</v>
      </c>
      <c r="B173" s="65" t="s">
        <v>396</v>
      </c>
      <c r="C173" s="247" t="s">
        <v>397</v>
      </c>
      <c r="D173" s="194">
        <v>70051.06</v>
      </c>
      <c r="E173" s="194">
        <v>78720.19</v>
      </c>
      <c r="F173" s="45">
        <f t="shared" si="26"/>
        <v>112.37544442582312</v>
      </c>
    </row>
    <row r="174" spans="1:6" ht="12.75" customHeight="1" x14ac:dyDescent="0.2">
      <c r="A174" s="63">
        <v>3224</v>
      </c>
      <c r="B174" s="65" t="s">
        <v>398</v>
      </c>
      <c r="C174" s="247" t="s">
        <v>399</v>
      </c>
      <c r="D174" s="194">
        <v>30450.12</v>
      </c>
      <c r="E174" s="194">
        <v>62091.91</v>
      </c>
      <c r="F174" s="45">
        <f t="shared" si="26"/>
        <v>203.91351495494928</v>
      </c>
    </row>
    <row r="175" spans="1:6" ht="12.75" customHeight="1" x14ac:dyDescent="0.2">
      <c r="A175" s="63">
        <v>3225</v>
      </c>
      <c r="B175" s="65" t="s">
        <v>400</v>
      </c>
      <c r="C175" s="247" t="s">
        <v>401</v>
      </c>
      <c r="D175" s="194">
        <v>20898.07</v>
      </c>
      <c r="E175" s="194">
        <v>3264.49</v>
      </c>
      <c r="F175" s="45">
        <f t="shared" si="26"/>
        <v>15.621011892485765</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470</v>
      </c>
      <c r="E177" s="194">
        <v>1077.28</v>
      </c>
      <c r="F177" s="45">
        <f t="shared" si="26"/>
        <v>229.20851063829787</v>
      </c>
    </row>
    <row r="178" spans="1:6" ht="12.75" customHeight="1" x14ac:dyDescent="0.2">
      <c r="A178" s="63">
        <v>323</v>
      </c>
      <c r="B178" s="65" t="s">
        <v>406</v>
      </c>
      <c r="C178" s="247" t="s">
        <v>407</v>
      </c>
      <c r="D178" s="60">
        <f t="shared" ref="D178:E178" si="35">SUM(D179:D187)</f>
        <v>1404120.91</v>
      </c>
      <c r="E178" s="60">
        <f t="shared" si="35"/>
        <v>1633428.53</v>
      </c>
      <c r="F178" s="45">
        <f t="shared" si="26"/>
        <v>116.33104516618873</v>
      </c>
    </row>
    <row r="179" spans="1:6" ht="12.75" customHeight="1" x14ac:dyDescent="0.2">
      <c r="A179" s="63">
        <v>3231</v>
      </c>
      <c r="B179" s="65" t="s">
        <v>408</v>
      </c>
      <c r="C179" s="247" t="s">
        <v>409</v>
      </c>
      <c r="D179" s="194">
        <v>25134.54</v>
      </c>
      <c r="E179" s="194">
        <v>39643.65</v>
      </c>
      <c r="F179" s="45">
        <f t="shared" si="26"/>
        <v>157.72578292660219</v>
      </c>
    </row>
    <row r="180" spans="1:6" ht="12.75" customHeight="1" x14ac:dyDescent="0.2">
      <c r="A180" s="63">
        <v>3232</v>
      </c>
      <c r="B180" s="65" t="s">
        <v>410</v>
      </c>
      <c r="C180" s="247" t="s">
        <v>411</v>
      </c>
      <c r="D180" s="194">
        <v>533220.41</v>
      </c>
      <c r="E180" s="194">
        <v>620680.11</v>
      </c>
      <c r="F180" s="45">
        <f t="shared" si="26"/>
        <v>116.40216660123718</v>
      </c>
    </row>
    <row r="181" spans="1:6" ht="12.75" customHeight="1" x14ac:dyDescent="0.2">
      <c r="A181" s="63">
        <v>3233</v>
      </c>
      <c r="B181" s="65" t="s">
        <v>412</v>
      </c>
      <c r="C181" s="247" t="s">
        <v>413</v>
      </c>
      <c r="D181" s="194">
        <v>9915.15</v>
      </c>
      <c r="E181" s="194">
        <v>13106.13</v>
      </c>
      <c r="F181" s="45">
        <f t="shared" si="26"/>
        <v>132.18287166608673</v>
      </c>
    </row>
    <row r="182" spans="1:6" ht="12.75" customHeight="1" x14ac:dyDescent="0.2">
      <c r="A182" s="63">
        <v>3234</v>
      </c>
      <c r="B182" s="65" t="s">
        <v>414</v>
      </c>
      <c r="C182" s="247" t="s">
        <v>415</v>
      </c>
      <c r="D182" s="194">
        <v>19925.79</v>
      </c>
      <c r="E182" s="194">
        <v>16817.04</v>
      </c>
      <c r="F182" s="45">
        <f t="shared" si="26"/>
        <v>84.398360115207481</v>
      </c>
    </row>
    <row r="183" spans="1:6" ht="12.75" customHeight="1" x14ac:dyDescent="0.2">
      <c r="A183" s="63">
        <v>3235</v>
      </c>
      <c r="B183" s="64" t="s">
        <v>416</v>
      </c>
      <c r="C183" s="247" t="s">
        <v>417</v>
      </c>
      <c r="D183" s="194">
        <v>39522.339999999997</v>
      </c>
      <c r="E183" s="194">
        <v>50256.79</v>
      </c>
      <c r="F183" s="45">
        <f t="shared" si="26"/>
        <v>127.16046165282724</v>
      </c>
    </row>
    <row r="184" spans="1:6" ht="12.75" customHeight="1" x14ac:dyDescent="0.2">
      <c r="A184" s="63">
        <v>3236</v>
      </c>
      <c r="B184" s="64" t="s">
        <v>418</v>
      </c>
      <c r="C184" s="247" t="s">
        <v>419</v>
      </c>
      <c r="D184" s="194">
        <v>6032.85</v>
      </c>
      <c r="E184" s="194">
        <v>224.84</v>
      </c>
      <c r="F184" s="45">
        <f t="shared" si="26"/>
        <v>3.7269284003414636</v>
      </c>
    </row>
    <row r="185" spans="1:6" ht="12.75" customHeight="1" x14ac:dyDescent="0.2">
      <c r="A185" s="63">
        <v>3237</v>
      </c>
      <c r="B185" s="64" t="s">
        <v>420</v>
      </c>
      <c r="C185" s="247" t="s">
        <v>421</v>
      </c>
      <c r="D185" s="194">
        <v>293204.46999999997</v>
      </c>
      <c r="E185" s="194">
        <v>294473.39</v>
      </c>
      <c r="F185" s="45">
        <f t="shared" si="26"/>
        <v>100.43277648529711</v>
      </c>
    </row>
    <row r="186" spans="1:6" ht="12.75" customHeight="1" x14ac:dyDescent="0.2">
      <c r="A186" s="63">
        <v>3238</v>
      </c>
      <c r="B186" s="64" t="s">
        <v>422</v>
      </c>
      <c r="C186" s="247" t="s">
        <v>423</v>
      </c>
      <c r="D186" s="194">
        <v>67634.44</v>
      </c>
      <c r="E186" s="194">
        <v>69760.84</v>
      </c>
      <c r="F186" s="45">
        <f t="shared" si="26"/>
        <v>103.14396038467974</v>
      </c>
    </row>
    <row r="187" spans="1:6" ht="12.75" customHeight="1" x14ac:dyDescent="0.2">
      <c r="A187" s="63">
        <v>3239</v>
      </c>
      <c r="B187" s="64" t="s">
        <v>424</v>
      </c>
      <c r="C187" s="247" t="s">
        <v>425</v>
      </c>
      <c r="D187" s="194">
        <v>409530.92</v>
      </c>
      <c r="E187" s="194">
        <v>528465.74</v>
      </c>
      <c r="F187" s="45">
        <f t="shared" si="26"/>
        <v>129.04171924307937</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2547964.08</v>
      </c>
      <c r="E194" s="60">
        <f t="shared" si="36"/>
        <v>196595.95</v>
      </c>
      <c r="F194" s="45">
        <f t="shared" si="26"/>
        <v>7.7158053970682356</v>
      </c>
    </row>
    <row r="195" spans="1:6" ht="12.75" customHeight="1" x14ac:dyDescent="0.2">
      <c r="A195" s="63">
        <v>3291</v>
      </c>
      <c r="B195" s="183" t="s">
        <v>440</v>
      </c>
      <c r="C195" s="247" t="s">
        <v>441</v>
      </c>
      <c r="D195" s="194">
        <v>5256.21</v>
      </c>
      <c r="E195" s="194">
        <v>20465.95</v>
      </c>
      <c r="F195" s="45">
        <f t="shared" si="26"/>
        <v>389.36705344725573</v>
      </c>
    </row>
    <row r="196" spans="1:6" ht="12.75" customHeight="1" x14ac:dyDescent="0.2">
      <c r="A196" s="63">
        <v>3292</v>
      </c>
      <c r="B196" s="64" t="s">
        <v>442</v>
      </c>
      <c r="C196" s="247" t="s">
        <v>443</v>
      </c>
      <c r="D196" s="194">
        <v>8848.36</v>
      </c>
      <c r="E196" s="194">
        <v>9801.65</v>
      </c>
      <c r="F196" s="45">
        <f t="shared" si="26"/>
        <v>110.77363488827308</v>
      </c>
    </row>
    <row r="197" spans="1:6" ht="12.75" customHeight="1" x14ac:dyDescent="0.2">
      <c r="A197" s="63">
        <v>3293</v>
      </c>
      <c r="B197" s="64" t="s">
        <v>444</v>
      </c>
      <c r="C197" s="247" t="s">
        <v>445</v>
      </c>
      <c r="D197" s="194">
        <v>31973.040000000001</v>
      </c>
      <c r="E197" s="194">
        <v>17113.650000000001</v>
      </c>
      <c r="F197" s="45">
        <f t="shared" si="26"/>
        <v>53.525251274198517</v>
      </c>
    </row>
    <row r="198" spans="1:6" ht="12.75" customHeight="1" x14ac:dyDescent="0.2">
      <c r="A198" s="63">
        <v>3294</v>
      </c>
      <c r="B198" s="64" t="s">
        <v>446</v>
      </c>
      <c r="C198" s="247" t="s">
        <v>447</v>
      </c>
      <c r="D198" s="194">
        <v>4460</v>
      </c>
      <c r="E198" s="194">
        <v>4460</v>
      </c>
      <c r="F198" s="45">
        <f t="shared" si="26"/>
        <v>100</v>
      </c>
    </row>
    <row r="199" spans="1:6" ht="12.75" customHeight="1" x14ac:dyDescent="0.2">
      <c r="A199" s="63">
        <v>3295</v>
      </c>
      <c r="B199" s="64" t="s">
        <v>448</v>
      </c>
      <c r="C199" s="247" t="s">
        <v>449</v>
      </c>
      <c r="D199" s="194">
        <v>2424018.9300000002</v>
      </c>
      <c r="E199" s="194">
        <v>49376.959999999999</v>
      </c>
      <c r="F199" s="45">
        <f t="shared" si="26"/>
        <v>2.0369873926685877</v>
      </c>
    </row>
    <row r="200" spans="1:6" ht="12.75" customHeight="1" x14ac:dyDescent="0.2">
      <c r="A200" s="63" t="s">
        <v>450</v>
      </c>
      <c r="B200" s="64" t="s">
        <v>451</v>
      </c>
      <c r="C200" s="247" t="s">
        <v>450</v>
      </c>
      <c r="D200" s="194">
        <v>13841.25</v>
      </c>
      <c r="E200" s="194">
        <v>12287.63</v>
      </c>
      <c r="F200" s="45">
        <f t="shared" si="26"/>
        <v>88.775435744603982</v>
      </c>
    </row>
    <row r="201" spans="1:6" ht="12.75" customHeight="1" x14ac:dyDescent="0.2">
      <c r="A201" s="63">
        <v>3299</v>
      </c>
      <c r="B201" s="64" t="s">
        <v>452</v>
      </c>
      <c r="C201" s="247" t="s">
        <v>453</v>
      </c>
      <c r="D201" s="194">
        <v>59566.29</v>
      </c>
      <c r="E201" s="194">
        <v>83090.11</v>
      </c>
      <c r="F201" s="45">
        <f t="shared" si="26"/>
        <v>139.49183338428497</v>
      </c>
    </row>
    <row r="202" spans="1:6" ht="12.75" customHeight="1" x14ac:dyDescent="0.2">
      <c r="A202" s="63">
        <v>34</v>
      </c>
      <c r="B202" s="183" t="s">
        <v>454</v>
      </c>
      <c r="C202" s="247" t="s">
        <v>455</v>
      </c>
      <c r="D202" s="60">
        <f t="shared" ref="D202:E202" si="37">D203+D208+D216</f>
        <v>82698.929999999993</v>
      </c>
      <c r="E202" s="60">
        <f t="shared" si="37"/>
        <v>89040.71</v>
      </c>
      <c r="F202" s="45">
        <f t="shared" si="26"/>
        <v>107.66851517909603</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66756.51999999999</v>
      </c>
      <c r="E208" s="60">
        <f t="shared" si="39"/>
        <v>67808.77</v>
      </c>
      <c r="F208" s="45">
        <f t="shared" si="26"/>
        <v>101.57625052953631</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52378.63</v>
      </c>
      <c r="E210" s="194">
        <v>41516.370000000003</v>
      </c>
      <c r="F210" s="45">
        <f t="shared" si="26"/>
        <v>79.262038736026525</v>
      </c>
    </row>
    <row r="211" spans="1:6" ht="24" x14ac:dyDescent="0.2">
      <c r="A211" s="63">
        <v>3423</v>
      </c>
      <c r="B211" s="183" t="s">
        <v>472</v>
      </c>
      <c r="C211" s="247" t="s">
        <v>473</v>
      </c>
      <c r="D211" s="194">
        <v>14377.89</v>
      </c>
      <c r="E211" s="194">
        <v>26292.400000000001</v>
      </c>
      <c r="F211" s="45">
        <f t="shared" si="26"/>
        <v>182.86688797869508</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15942.41</v>
      </c>
      <c r="E216" s="60">
        <f t="shared" si="40"/>
        <v>21231.94</v>
      </c>
      <c r="F216" s="45">
        <f t="shared" si="26"/>
        <v>133.17898611314098</v>
      </c>
    </row>
    <row r="217" spans="1:6" ht="12.75" customHeight="1" x14ac:dyDescent="0.2">
      <c r="A217" s="63">
        <v>3431</v>
      </c>
      <c r="B217" s="182" t="s">
        <v>484</v>
      </c>
      <c r="C217" s="247" t="s">
        <v>485</v>
      </c>
      <c r="D217" s="194">
        <v>12620.21</v>
      </c>
      <c r="E217" s="194">
        <v>12209.07</v>
      </c>
      <c r="F217" s="45">
        <f t="shared" si="26"/>
        <v>96.742209519492945</v>
      </c>
    </row>
    <row r="218" spans="1:6" ht="12.75" customHeight="1" x14ac:dyDescent="0.2">
      <c r="A218" s="63">
        <v>3432</v>
      </c>
      <c r="B218" s="65" t="s">
        <v>486</v>
      </c>
      <c r="C218" s="247" t="s">
        <v>487</v>
      </c>
      <c r="D218" s="194"/>
      <c r="E218" s="194">
        <v>5.16</v>
      </c>
      <c r="F218" s="45" t="str">
        <f t="shared" si="26"/>
        <v>-</v>
      </c>
    </row>
    <row r="219" spans="1:6" ht="12.75" customHeight="1" x14ac:dyDescent="0.2">
      <c r="A219" s="63">
        <v>3433</v>
      </c>
      <c r="B219" s="65" t="s">
        <v>488</v>
      </c>
      <c r="C219" s="247" t="s">
        <v>489</v>
      </c>
      <c r="D219" s="194">
        <v>879.68</v>
      </c>
      <c r="E219" s="194">
        <v>3074.23</v>
      </c>
      <c r="F219" s="45">
        <f t="shared" si="26"/>
        <v>349.47139869043286</v>
      </c>
    </row>
    <row r="220" spans="1:6" ht="12.75" customHeight="1" x14ac:dyDescent="0.2">
      <c r="A220" s="63">
        <v>3434</v>
      </c>
      <c r="B220" s="65" t="s">
        <v>490</v>
      </c>
      <c r="C220" s="247" t="s">
        <v>491</v>
      </c>
      <c r="D220" s="194">
        <v>2442.52</v>
      </c>
      <c r="E220" s="194">
        <v>5943.48</v>
      </c>
      <c r="F220" s="45">
        <f t="shared" si="26"/>
        <v>243.33393380606913</v>
      </c>
    </row>
    <row r="221" spans="1:6" ht="12.75" customHeight="1" x14ac:dyDescent="0.2">
      <c r="A221" s="63">
        <v>35</v>
      </c>
      <c r="B221" s="65" t="s">
        <v>492</v>
      </c>
      <c r="C221" s="247" t="s">
        <v>493</v>
      </c>
      <c r="D221" s="60">
        <f t="shared" ref="D221:E221" si="41">D222+D225+D229</f>
        <v>3360</v>
      </c>
      <c r="E221" s="60">
        <f t="shared" si="41"/>
        <v>5040</v>
      </c>
      <c r="F221" s="45">
        <f t="shared" si="26"/>
        <v>150</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3360</v>
      </c>
      <c r="E225" s="60">
        <f t="shared" si="43"/>
        <v>5040</v>
      </c>
      <c r="F225" s="45">
        <f t="shared" si="26"/>
        <v>150</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3360</v>
      </c>
      <c r="E228" s="194">
        <v>5040</v>
      </c>
      <c r="F228" s="45">
        <f t="shared" si="26"/>
        <v>150</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1866895.7200000002</v>
      </c>
      <c r="E230" s="60">
        <f>E231+E234+E237+E242+E246+E250+E254+E257</f>
        <v>1942174.34</v>
      </c>
      <c r="F230" s="45">
        <f t="shared" ref="F230:F245" si="44">IF(D230&lt;&gt;0,IF(E230/D230&gt;=100,"&gt;&gt;100",E230/D230*100),"-")</f>
        <v>104.03228842369406</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45453.599999999999</v>
      </c>
      <c r="E246" s="60">
        <f t="shared" si="48"/>
        <v>63465.63</v>
      </c>
      <c r="F246" s="45">
        <f t="shared" ref="F246:F249" si="49">IF(D246&lt;&gt;0,IF(E246/D246&gt;=100,"&gt;&gt;100",E246/D246*100),"-")</f>
        <v>139.62729024763715</v>
      </c>
    </row>
    <row r="247" spans="1:6" ht="12.75" customHeight="1" x14ac:dyDescent="0.2">
      <c r="A247" s="63" t="s">
        <v>541</v>
      </c>
      <c r="B247" s="64" t="s">
        <v>542</v>
      </c>
      <c r="C247" s="247" t="s">
        <v>541</v>
      </c>
      <c r="D247" s="194">
        <v>45453.599999999999</v>
      </c>
      <c r="E247" s="194">
        <v>63465.63</v>
      </c>
      <c r="F247" s="45">
        <f t="shared" si="49"/>
        <v>139.62729024763715</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1821442.12</v>
      </c>
      <c r="E250" s="60">
        <f t="shared" si="50"/>
        <v>1878708.7100000002</v>
      </c>
      <c r="F250" s="45">
        <f t="shared" ref="F250:F253" si="51">IF(D250&lt;&gt;0,IF(E250/D250&gt;=100,"&gt;&gt;100",E250/D250*100),"-")</f>
        <v>103.14402469181947</v>
      </c>
    </row>
    <row r="251" spans="1:6" ht="24" x14ac:dyDescent="0.2">
      <c r="A251" s="63">
        <v>3672</v>
      </c>
      <c r="B251" s="64" t="s">
        <v>549</v>
      </c>
      <c r="C251" s="247" t="s">
        <v>550</v>
      </c>
      <c r="D251" s="194">
        <v>1777432.01</v>
      </c>
      <c r="E251" s="194">
        <v>1855657.61</v>
      </c>
      <c r="F251" s="45">
        <f t="shared" si="51"/>
        <v>104.40104597868698</v>
      </c>
    </row>
    <row r="252" spans="1:6" ht="24" x14ac:dyDescent="0.2">
      <c r="A252" s="63">
        <v>3673</v>
      </c>
      <c r="B252" s="64" t="s">
        <v>551</v>
      </c>
      <c r="C252" s="247" t="s">
        <v>552</v>
      </c>
      <c r="D252" s="194">
        <v>44010.11</v>
      </c>
      <c r="E252" s="194">
        <v>23051.1</v>
      </c>
      <c r="F252" s="45">
        <f t="shared" si="51"/>
        <v>52.376828869548376</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206707.47</v>
      </c>
      <c r="E262" s="60">
        <f t="shared" si="55"/>
        <v>206325.63</v>
      </c>
      <c r="F262" s="45">
        <f t="shared" ref="F262:F268" si="56">IF(D262&lt;&gt;0,IF(E262/D262&gt;=100,"&gt;&gt;100",E262/D262*100),"-")</f>
        <v>99.815275180911456</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206707.47</v>
      </c>
      <c r="E269" s="60">
        <f t="shared" si="58"/>
        <v>206325.63</v>
      </c>
      <c r="F269" s="45">
        <f t="shared" ref="F269:F272" si="59">IF(D269&lt;&gt;0,IF(E269/D269&gt;=100,"&gt;&gt;100",E269/D269*100),"-")</f>
        <v>99.815275180911456</v>
      </c>
    </row>
    <row r="270" spans="1:6" ht="12.75" customHeight="1" x14ac:dyDescent="0.2">
      <c r="A270" s="63">
        <v>3721</v>
      </c>
      <c r="B270" s="65" t="s">
        <v>581</v>
      </c>
      <c r="C270" s="247" t="s">
        <v>582</v>
      </c>
      <c r="D270" s="194">
        <v>154176.19</v>
      </c>
      <c r="E270" s="194">
        <v>154373.65</v>
      </c>
      <c r="F270" s="45">
        <f t="shared" si="59"/>
        <v>100.12807425063492</v>
      </c>
    </row>
    <row r="271" spans="1:6" ht="12.75" customHeight="1" x14ac:dyDescent="0.2">
      <c r="A271" s="63">
        <v>3722</v>
      </c>
      <c r="B271" s="65" t="s">
        <v>583</v>
      </c>
      <c r="C271" s="247" t="s">
        <v>584</v>
      </c>
      <c r="D271" s="194">
        <v>52531.28</v>
      </c>
      <c r="E271" s="194">
        <v>51951.98</v>
      </c>
      <c r="F271" s="45">
        <f t="shared" si="59"/>
        <v>98.897228470351379</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796474.83</v>
      </c>
      <c r="E273" s="60">
        <f t="shared" si="60"/>
        <v>877964.44</v>
      </c>
      <c r="F273" s="45">
        <f t="shared" ref="F273:F277" si="61">IF(D273&lt;&gt;0,IF(E273/D273&gt;=100,"&gt;&gt;100",E273/D273*100),"-")</f>
        <v>110.23128502378412</v>
      </c>
    </row>
    <row r="274" spans="1:6" ht="12.75" customHeight="1" x14ac:dyDescent="0.2">
      <c r="A274" s="63">
        <v>381</v>
      </c>
      <c r="B274" s="64" t="s">
        <v>589</v>
      </c>
      <c r="C274" s="247" t="s">
        <v>590</v>
      </c>
      <c r="D274" s="60">
        <f t="shared" ref="D274:E274" si="62">SUM(D275:D277)</f>
        <v>766474.83</v>
      </c>
      <c r="E274" s="60">
        <f t="shared" si="62"/>
        <v>877964.44</v>
      </c>
      <c r="F274" s="45">
        <f t="shared" si="61"/>
        <v>114.54576270952042</v>
      </c>
    </row>
    <row r="275" spans="1:6" ht="12.75" customHeight="1" x14ac:dyDescent="0.2">
      <c r="A275" s="63">
        <v>3811</v>
      </c>
      <c r="B275" s="64" t="s">
        <v>591</v>
      </c>
      <c r="C275" s="247" t="s">
        <v>592</v>
      </c>
      <c r="D275" s="194">
        <v>766474.83</v>
      </c>
      <c r="E275" s="194">
        <v>877964.44</v>
      </c>
      <c r="F275" s="45">
        <f t="shared" si="61"/>
        <v>114.54576270952042</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30000</v>
      </c>
      <c r="E289" s="60">
        <f t="shared" si="67"/>
        <v>0</v>
      </c>
      <c r="F289" s="45">
        <f t="shared" si="66"/>
        <v>0</v>
      </c>
    </row>
    <row r="290" spans="1:6" ht="24" x14ac:dyDescent="0.2">
      <c r="A290" s="63">
        <v>3861</v>
      </c>
      <c r="B290" s="64" t="s">
        <v>620</v>
      </c>
      <c r="C290" s="247" t="s">
        <v>621</v>
      </c>
      <c r="D290" s="194">
        <v>30000</v>
      </c>
      <c r="E290" s="194"/>
      <c r="F290" s="45">
        <f t="shared" si="66"/>
        <v>0</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7606151.7000000002</v>
      </c>
      <c r="E299" s="60">
        <f>E152-E297+E298</f>
        <v>5712641.8499999996</v>
      </c>
      <c r="F299" s="45">
        <f t="shared" si="68"/>
        <v>75.105547132329733</v>
      </c>
    </row>
    <row r="300" spans="1:6" ht="12.75" customHeight="1" x14ac:dyDescent="0.2">
      <c r="A300" s="63" t="s">
        <v>630</v>
      </c>
      <c r="B300" s="64" t="s">
        <v>641</v>
      </c>
      <c r="C300" s="247" t="s">
        <v>642</v>
      </c>
      <c r="D300" s="60">
        <f>IF(D6&gt;=D299,D6-D299,0)</f>
        <v>0</v>
      </c>
      <c r="E300" s="60">
        <f>IF(E6&gt;=E299,E6-E299,0)</f>
        <v>1841069.4500000002</v>
      </c>
      <c r="F300" s="45" t="str">
        <f t="shared" si="68"/>
        <v>-</v>
      </c>
    </row>
    <row r="301" spans="1:6" ht="12.75" customHeight="1" x14ac:dyDescent="0.2">
      <c r="A301" s="63" t="s">
        <v>630</v>
      </c>
      <c r="B301" s="64" t="s">
        <v>643</v>
      </c>
      <c r="C301" s="247" t="s">
        <v>644</v>
      </c>
      <c r="D301" s="60">
        <f>IF(D299&gt;=D6,D299-D6,0)</f>
        <v>1286841.6700000009</v>
      </c>
      <c r="E301" s="60">
        <f>IF(E299&gt;=E6,E299-E6,0)</f>
        <v>0</v>
      </c>
      <c r="F301" s="45">
        <f t="shared" si="68"/>
        <v>0</v>
      </c>
    </row>
    <row r="302" spans="1:6" ht="12.75" customHeight="1" x14ac:dyDescent="0.2">
      <c r="A302" s="63">
        <v>92211</v>
      </c>
      <c r="B302" s="64" t="s">
        <v>645</v>
      </c>
      <c r="C302" s="247" t="s">
        <v>646</v>
      </c>
      <c r="D302" s="194">
        <f>7765988.14+16833.15</f>
        <v>7782821.29</v>
      </c>
      <c r="E302" s="194">
        <f>5911010.25+6934.43+16833.15</f>
        <v>5934777.8300000001</v>
      </c>
      <c r="F302" s="45">
        <f t="shared" si="68"/>
        <v>76.254838815655248</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1348594.07</v>
      </c>
      <c r="E304" s="194">
        <v>1157470.77</v>
      </c>
      <c r="F304" s="45">
        <f t="shared" si="68"/>
        <v>85.827959335458146</v>
      </c>
    </row>
    <row r="305" spans="1:6" ht="12" x14ac:dyDescent="0.2">
      <c r="A305" s="63">
        <v>9661</v>
      </c>
      <c r="B305" s="220" t="s">
        <v>651</v>
      </c>
      <c r="C305" s="247" t="s">
        <v>652</v>
      </c>
      <c r="D305" s="194">
        <v>0</v>
      </c>
      <c r="E305" s="194">
        <v>0</v>
      </c>
      <c r="F305" s="45" t="str">
        <f t="shared" si="68"/>
        <v>-</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2" t="s">
        <v>655</v>
      </c>
      <c r="B307" s="373"/>
      <c r="C307" s="171"/>
      <c r="D307" s="43"/>
      <c r="E307" s="43"/>
      <c r="F307" s="44"/>
    </row>
    <row r="308" spans="1:6" ht="12.75" customHeight="1" x14ac:dyDescent="0.2">
      <c r="A308" s="63">
        <v>7</v>
      </c>
      <c r="B308" s="64" t="s">
        <v>656</v>
      </c>
      <c r="C308" s="247" t="s">
        <v>657</v>
      </c>
      <c r="D308" s="60">
        <f t="shared" ref="D308:E308" si="71">D309+D321+D354+D358</f>
        <v>81038.189999999988</v>
      </c>
      <c r="E308" s="60">
        <f t="shared" si="71"/>
        <v>16731.23</v>
      </c>
      <c r="F308" s="45">
        <f t="shared" ref="F308:F428" si="72">IF(D308&lt;&gt;0,IF(E308/D308&gt;=100,"&gt;&gt;100",E308/D308*100),"-")</f>
        <v>20.646105249882805</v>
      </c>
    </row>
    <row r="309" spans="1:6" ht="12.75" customHeight="1" x14ac:dyDescent="0.2">
      <c r="A309" s="63">
        <v>71</v>
      </c>
      <c r="B309" s="64" t="s">
        <v>658</v>
      </c>
      <c r="C309" s="247" t="s">
        <v>659</v>
      </c>
      <c r="D309" s="60">
        <f t="shared" ref="D309:E309" si="73">D310+D314</f>
        <v>80467.539999999994</v>
      </c>
      <c r="E309" s="60">
        <f t="shared" si="73"/>
        <v>15660</v>
      </c>
      <c r="F309" s="45">
        <f t="shared" si="72"/>
        <v>19.461263510727434</v>
      </c>
    </row>
    <row r="310" spans="1:6" ht="24" x14ac:dyDescent="0.2">
      <c r="A310" s="63">
        <v>711</v>
      </c>
      <c r="B310" s="64" t="s">
        <v>660</v>
      </c>
      <c r="C310" s="247" t="s">
        <v>661</v>
      </c>
      <c r="D310" s="60">
        <f t="shared" ref="D310:E310" si="74">SUM(D311:D313)</f>
        <v>80467.539999999994</v>
      </c>
      <c r="E310" s="60">
        <f t="shared" si="74"/>
        <v>15660</v>
      </c>
      <c r="F310" s="45">
        <f t="shared" si="72"/>
        <v>19.461263510727434</v>
      </c>
    </row>
    <row r="311" spans="1:6" ht="12.75" customHeight="1" x14ac:dyDescent="0.2">
      <c r="A311" s="63">
        <v>7111</v>
      </c>
      <c r="B311" s="64" t="s">
        <v>662</v>
      </c>
      <c r="C311" s="247" t="s">
        <v>663</v>
      </c>
      <c r="D311" s="194">
        <v>80467.539999999994</v>
      </c>
      <c r="E311" s="194">
        <v>15660</v>
      </c>
      <c r="F311" s="45">
        <f t="shared" si="72"/>
        <v>19.461263510727434</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570.65</v>
      </c>
      <c r="E321" s="60">
        <f t="shared" si="76"/>
        <v>1071.23</v>
      </c>
      <c r="F321" s="45">
        <f t="shared" si="72"/>
        <v>187.7210198895996</v>
      </c>
    </row>
    <row r="322" spans="1:6" ht="12.75" customHeight="1" x14ac:dyDescent="0.2">
      <c r="A322" s="63">
        <v>721</v>
      </c>
      <c r="B322" s="64" t="s">
        <v>684</v>
      </c>
      <c r="C322" s="247" t="s">
        <v>685</v>
      </c>
      <c r="D322" s="60">
        <f t="shared" ref="D322:E322" si="77">SUM(D323:D326)</f>
        <v>570.65</v>
      </c>
      <c r="E322" s="60">
        <f t="shared" si="77"/>
        <v>1071.23</v>
      </c>
      <c r="F322" s="45">
        <f t="shared" si="72"/>
        <v>187.7210198895996</v>
      </c>
    </row>
    <row r="323" spans="1:6" ht="12.75" customHeight="1" x14ac:dyDescent="0.2">
      <c r="A323" s="63">
        <v>7211</v>
      </c>
      <c r="B323" s="64" t="s">
        <v>686</v>
      </c>
      <c r="C323" s="247" t="s">
        <v>687</v>
      </c>
      <c r="D323" s="194">
        <v>570.65</v>
      </c>
      <c r="E323" s="194">
        <v>1071.23</v>
      </c>
      <c r="F323" s="45">
        <f t="shared" si="72"/>
        <v>187.7210198895996</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1603116.71</v>
      </c>
      <c r="E360" s="60">
        <f t="shared" si="86"/>
        <v>1962193.36</v>
      </c>
      <c r="F360" s="45">
        <f t="shared" si="72"/>
        <v>122.3986592966148</v>
      </c>
    </row>
    <row r="361" spans="1:6" ht="12.75" customHeight="1" x14ac:dyDescent="0.2">
      <c r="A361" s="63">
        <v>41</v>
      </c>
      <c r="B361" s="64" t="s">
        <v>762</v>
      </c>
      <c r="C361" s="247" t="s">
        <v>763</v>
      </c>
      <c r="D361" s="60">
        <f t="shared" ref="D361:E361" si="87">D362+D366</f>
        <v>0</v>
      </c>
      <c r="E361" s="60">
        <f t="shared" si="87"/>
        <v>54771.11</v>
      </c>
      <c r="F361" s="45" t="str">
        <f t="shared" si="72"/>
        <v>-</v>
      </c>
    </row>
    <row r="362" spans="1:6" ht="12.75" customHeight="1" x14ac:dyDescent="0.2">
      <c r="A362" s="63">
        <v>411</v>
      </c>
      <c r="B362" s="64" t="s">
        <v>764</v>
      </c>
      <c r="C362" s="247" t="s">
        <v>765</v>
      </c>
      <c r="D362" s="60">
        <f t="shared" ref="D362:E362" si="88">SUM(D363:D365)</f>
        <v>0</v>
      </c>
      <c r="E362" s="60">
        <f t="shared" si="88"/>
        <v>54771.11</v>
      </c>
      <c r="F362" s="45" t="str">
        <f t="shared" si="72"/>
        <v>-</v>
      </c>
    </row>
    <row r="363" spans="1:6" ht="12.75" customHeight="1" x14ac:dyDescent="0.2">
      <c r="A363" s="63">
        <v>4111</v>
      </c>
      <c r="B363" s="64" t="s">
        <v>662</v>
      </c>
      <c r="C363" s="247" t="s">
        <v>766</v>
      </c>
      <c r="D363" s="194"/>
      <c r="E363" s="194">
        <v>54771.11</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632004.34</v>
      </c>
      <c r="E373" s="60">
        <f t="shared" si="90"/>
        <v>1157020.79</v>
      </c>
      <c r="F373" s="45">
        <f t="shared" si="72"/>
        <v>183.07165264086638</v>
      </c>
    </row>
    <row r="374" spans="1:6" ht="12.75" customHeight="1" x14ac:dyDescent="0.2">
      <c r="A374" s="63">
        <v>421</v>
      </c>
      <c r="B374" s="64" t="s">
        <v>780</v>
      </c>
      <c r="C374" s="247" t="s">
        <v>781</v>
      </c>
      <c r="D374" s="60">
        <f t="shared" ref="D374:E374" si="91">SUM(D375:D378)</f>
        <v>366365.39</v>
      </c>
      <c r="E374" s="60">
        <f t="shared" si="91"/>
        <v>1039459.54</v>
      </c>
      <c r="F374" s="45">
        <f t="shared" si="72"/>
        <v>283.72208957838512</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284198.24</v>
      </c>
      <c r="E376" s="194">
        <v>1030268.91</v>
      </c>
      <c r="F376" s="45">
        <f t="shared" si="72"/>
        <v>362.51769539459502</v>
      </c>
    </row>
    <row r="377" spans="1:6" ht="12.75" customHeight="1" x14ac:dyDescent="0.2">
      <c r="A377" s="63">
        <v>4213</v>
      </c>
      <c r="B377" s="64" t="s">
        <v>690</v>
      </c>
      <c r="C377" s="247" t="s">
        <v>784</v>
      </c>
      <c r="D377" s="194">
        <v>21840.51</v>
      </c>
      <c r="E377" s="194"/>
      <c r="F377" s="45">
        <f t="shared" si="72"/>
        <v>0</v>
      </c>
    </row>
    <row r="378" spans="1:6" ht="12.75" customHeight="1" x14ac:dyDescent="0.2">
      <c r="A378" s="63">
        <v>4214</v>
      </c>
      <c r="B378" s="64" t="s">
        <v>692</v>
      </c>
      <c r="C378" s="247" t="s">
        <v>785</v>
      </c>
      <c r="D378" s="194">
        <v>60326.64</v>
      </c>
      <c r="E378" s="194">
        <v>9190.6299999999992</v>
      </c>
      <c r="F378" s="45">
        <f t="shared" si="72"/>
        <v>15.234778532336623</v>
      </c>
    </row>
    <row r="379" spans="1:6" ht="12.75" customHeight="1" x14ac:dyDescent="0.2">
      <c r="A379" s="63">
        <v>422</v>
      </c>
      <c r="B379" s="64" t="s">
        <v>786</v>
      </c>
      <c r="C379" s="247" t="s">
        <v>787</v>
      </c>
      <c r="D379" s="60">
        <f t="shared" ref="D379:E379" si="92">SUM(D380:D387)</f>
        <v>186748.34999999998</v>
      </c>
      <c r="E379" s="60">
        <f t="shared" si="92"/>
        <v>42462.5</v>
      </c>
      <c r="F379" s="45">
        <f t="shared" si="72"/>
        <v>22.737818031591715</v>
      </c>
    </row>
    <row r="380" spans="1:6" ht="12.75" customHeight="1" x14ac:dyDescent="0.2">
      <c r="A380" s="63">
        <v>4221</v>
      </c>
      <c r="B380" s="64" t="s">
        <v>696</v>
      </c>
      <c r="C380" s="247" t="s">
        <v>788</v>
      </c>
      <c r="D380" s="194">
        <v>2026.49</v>
      </c>
      <c r="E380" s="194">
        <v>4955</v>
      </c>
      <c r="F380" s="45">
        <f t="shared" si="72"/>
        <v>244.51144589906684</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0</v>
      </c>
      <c r="E382" s="194">
        <v>0</v>
      </c>
      <c r="F382" s="45" t="str">
        <f t="shared" si="72"/>
        <v>-</v>
      </c>
    </row>
    <row r="383" spans="1:6" ht="12.75" customHeight="1" x14ac:dyDescent="0.2">
      <c r="A383" s="63">
        <v>4224</v>
      </c>
      <c r="B383" s="64" t="s">
        <v>702</v>
      </c>
      <c r="C383" s="247" t="s">
        <v>792</v>
      </c>
      <c r="D383" s="194">
        <v>11612.5</v>
      </c>
      <c r="E383" s="194">
        <v>21000</v>
      </c>
      <c r="F383" s="45">
        <f t="shared" si="72"/>
        <v>180.83961248654467</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11609.5</v>
      </c>
      <c r="E385" s="194"/>
      <c r="F385" s="45">
        <f t="shared" si="72"/>
        <v>0</v>
      </c>
    </row>
    <row r="386" spans="1:6" ht="12.75" customHeight="1" x14ac:dyDescent="0.2">
      <c r="A386" s="63">
        <v>4227</v>
      </c>
      <c r="B386" s="183" t="s">
        <v>708</v>
      </c>
      <c r="C386" s="247" t="s">
        <v>795</v>
      </c>
      <c r="D386" s="194">
        <v>161499.85999999999</v>
      </c>
      <c r="E386" s="194">
        <v>16507.5</v>
      </c>
      <c r="F386" s="45">
        <f t="shared" si="72"/>
        <v>10.221371089733454</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78890.600000000006</v>
      </c>
      <c r="E401" s="60">
        <f t="shared" si="96"/>
        <v>75098.75</v>
      </c>
      <c r="F401" s="45">
        <f t="shared" si="72"/>
        <v>95.193533830392965</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33313.879999999997</v>
      </c>
      <c r="E403" s="194">
        <v>64223.75</v>
      </c>
      <c r="F403" s="45">
        <f t="shared" si="72"/>
        <v>192.78375860151985</v>
      </c>
    </row>
    <row r="404" spans="1:6" ht="12.75" customHeight="1" x14ac:dyDescent="0.2">
      <c r="A404" s="63">
        <v>4263</v>
      </c>
      <c r="B404" s="64" t="s">
        <v>744</v>
      </c>
      <c r="C404" s="247" t="s">
        <v>819</v>
      </c>
      <c r="D404" s="194">
        <v>45576.72</v>
      </c>
      <c r="E404" s="194">
        <v>10875</v>
      </c>
      <c r="F404" s="45">
        <f t="shared" si="72"/>
        <v>23.860865810440064</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971112.37</v>
      </c>
      <c r="E412" s="60">
        <f t="shared" si="100"/>
        <v>750401.46</v>
      </c>
      <c r="F412" s="45">
        <f t="shared" si="72"/>
        <v>77.272361384913665</v>
      </c>
    </row>
    <row r="413" spans="1:6" ht="12.75" customHeight="1" x14ac:dyDescent="0.2">
      <c r="A413" s="63">
        <v>451</v>
      </c>
      <c r="B413" s="64" t="s">
        <v>833</v>
      </c>
      <c r="C413" s="247" t="s">
        <v>834</v>
      </c>
      <c r="D413" s="194">
        <v>971112.37</v>
      </c>
      <c r="E413" s="194">
        <v>750401.46</v>
      </c>
      <c r="F413" s="45">
        <f t="shared" si="72"/>
        <v>77.272361384913665</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1522078.52</v>
      </c>
      <c r="E418" s="60">
        <f t="shared" si="102"/>
        <v>1945462.1300000001</v>
      </c>
      <c r="F418" s="45">
        <f t="shared" si="72"/>
        <v>127.8161477503802</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9581331.8599999994</v>
      </c>
      <c r="E420" s="194">
        <v>10535274.16</v>
      </c>
      <c r="F420" s="45">
        <f t="shared" si="72"/>
        <v>109.95625988055487</v>
      </c>
    </row>
    <row r="421" spans="1:6" ht="12.75" customHeight="1" x14ac:dyDescent="0.2">
      <c r="A421" s="63">
        <v>97</v>
      </c>
      <c r="B421" s="220" t="s">
        <v>849</v>
      </c>
      <c r="C421" s="247" t="s">
        <v>850</v>
      </c>
      <c r="D421" s="194">
        <v>11164.27</v>
      </c>
      <c r="E421" s="194">
        <v>11164.27</v>
      </c>
      <c r="F421" s="45">
        <f t="shared" si="72"/>
        <v>100</v>
      </c>
    </row>
    <row r="422" spans="1:6" ht="12.75" customHeight="1" x14ac:dyDescent="0.2">
      <c r="A422" s="63" t="s">
        <v>630</v>
      </c>
      <c r="B422" s="64" t="s">
        <v>851</v>
      </c>
      <c r="C422" s="247" t="s">
        <v>852</v>
      </c>
      <c r="D422" s="60">
        <f>D6+D308</f>
        <v>6400348.2199999997</v>
      </c>
      <c r="E422" s="60">
        <f>E6+E308</f>
        <v>7570442.5300000003</v>
      </c>
      <c r="F422" s="45">
        <f t="shared" si="72"/>
        <v>118.28172889630683</v>
      </c>
    </row>
    <row r="423" spans="1:6" ht="12.75" customHeight="1" x14ac:dyDescent="0.2">
      <c r="A423" s="63" t="s">
        <v>630</v>
      </c>
      <c r="B423" s="64" t="s">
        <v>853</v>
      </c>
      <c r="C423" s="247" t="s">
        <v>854</v>
      </c>
      <c r="D423" s="60">
        <f t="shared" ref="D423:E423" si="103">D299+D360</f>
        <v>9209268.4100000001</v>
      </c>
      <c r="E423" s="60">
        <f t="shared" si="103"/>
        <v>7674835.21</v>
      </c>
      <c r="F423" s="45">
        <f t="shared" si="72"/>
        <v>83.338163992116719</v>
      </c>
    </row>
    <row r="424" spans="1:6" ht="12.75" customHeight="1" x14ac:dyDescent="0.2">
      <c r="A424" s="63" t="s">
        <v>630</v>
      </c>
      <c r="B424" s="64" t="s">
        <v>855</v>
      </c>
      <c r="C424" s="247" t="s">
        <v>856</v>
      </c>
      <c r="D424" s="60">
        <f t="shared" ref="D424:E424" si="104">IF(D422&gt;=D423,D422-D423,0)</f>
        <v>0</v>
      </c>
      <c r="E424" s="60">
        <f t="shared" si="104"/>
        <v>0</v>
      </c>
      <c r="F424" s="45" t="str">
        <f t="shared" si="72"/>
        <v>-</v>
      </c>
    </row>
    <row r="425" spans="1:6" ht="12.75" customHeight="1" x14ac:dyDescent="0.2">
      <c r="A425" s="63" t="s">
        <v>630</v>
      </c>
      <c r="B425" s="64" t="s">
        <v>857</v>
      </c>
      <c r="C425" s="247" t="s">
        <v>858</v>
      </c>
      <c r="D425" s="60">
        <f t="shared" ref="D425:E425" si="105">IF(D423&gt;=D422,D423-D422,0)</f>
        <v>2808920.1900000004</v>
      </c>
      <c r="E425" s="60">
        <f t="shared" si="105"/>
        <v>104392.6799999997</v>
      </c>
      <c r="F425" s="45">
        <f t="shared" si="72"/>
        <v>3.7164701358068735</v>
      </c>
    </row>
    <row r="426" spans="1:6" ht="12.75" customHeight="1" x14ac:dyDescent="0.2">
      <c r="A426" s="251" t="s">
        <v>859</v>
      </c>
      <c r="B426" s="183" t="s">
        <v>860</v>
      </c>
      <c r="C426" s="252" t="s">
        <v>861</v>
      </c>
      <c r="D426" s="60">
        <f t="shared" ref="D426:E426" si="106">IF(D302-D303+D419-D420&gt;=0,D302-D303+D419-D420,0)</f>
        <v>0</v>
      </c>
      <c r="E426" s="60">
        <f t="shared" si="106"/>
        <v>0</v>
      </c>
      <c r="F426" s="45" t="str">
        <f t="shared" si="72"/>
        <v>-</v>
      </c>
    </row>
    <row r="427" spans="1:6" ht="12.75" customHeight="1" x14ac:dyDescent="0.2">
      <c r="A427" s="251" t="s">
        <v>859</v>
      </c>
      <c r="B427" s="64" t="s">
        <v>862</v>
      </c>
      <c r="C427" s="252" t="s">
        <v>863</v>
      </c>
      <c r="D427" s="60">
        <f t="shared" ref="D427:E427" si="107">IF(D303-D302+D420-D419&gt;=0,D303-D302+D420-D419,0)</f>
        <v>1798510.5699999994</v>
      </c>
      <c r="E427" s="60">
        <f t="shared" si="107"/>
        <v>4600496.33</v>
      </c>
      <c r="F427" s="45">
        <f t="shared" si="72"/>
        <v>255.794789685334</v>
      </c>
    </row>
    <row r="428" spans="1:6" ht="24" x14ac:dyDescent="0.2">
      <c r="A428" s="249" t="s">
        <v>864</v>
      </c>
      <c r="B428" s="243" t="s">
        <v>865</v>
      </c>
      <c r="C428" s="250" t="s">
        <v>866</v>
      </c>
      <c r="D428" s="81">
        <f t="shared" ref="D428:E428" si="108">D304+D421</f>
        <v>1359758.34</v>
      </c>
      <c r="E428" s="81">
        <f t="shared" si="108"/>
        <v>1168635.04</v>
      </c>
      <c r="F428" s="61">
        <f t="shared" si="72"/>
        <v>85.944318605907583</v>
      </c>
    </row>
    <row r="429" spans="1:6" s="55" customFormat="1" ht="20.100000000000001" customHeight="1" x14ac:dyDescent="0.2">
      <c r="A429" s="372" t="s">
        <v>867</v>
      </c>
      <c r="B429" s="373"/>
      <c r="C429" s="171"/>
      <c r="D429" s="43"/>
      <c r="E429" s="43"/>
      <c r="F429" s="44"/>
    </row>
    <row r="430" spans="1:6" ht="12.75" customHeight="1" x14ac:dyDescent="0.2">
      <c r="A430" s="63">
        <v>8</v>
      </c>
      <c r="B430" s="64" t="s">
        <v>868</v>
      </c>
      <c r="C430" s="247" t="s">
        <v>869</v>
      </c>
      <c r="D430" s="60">
        <f>D431+D466+D479+D491+D522</f>
        <v>2600000</v>
      </c>
      <c r="E430" s="60">
        <f>E431+E466+E479+E491+E522</f>
        <v>2382855.92</v>
      </c>
      <c r="F430" s="45">
        <f t="shared" ref="F430:F651" si="109">IF(D430&lt;&gt;0,IF(E430/D430&gt;=100,"&gt;&gt;100",E430/D430*100),"-")</f>
        <v>91.648304615384617</v>
      </c>
    </row>
    <row r="431" spans="1:6" ht="24" x14ac:dyDescent="0.2">
      <c r="A431" s="63">
        <v>81</v>
      </c>
      <c r="B431" s="182" t="s">
        <v>870</v>
      </c>
      <c r="C431" s="247" t="s">
        <v>871</v>
      </c>
      <c r="D431" s="60">
        <f t="shared" ref="D431:E431" si="110">D432+D437+D440+D444+D445+D452+D457+D465</f>
        <v>0</v>
      </c>
      <c r="E431" s="60">
        <f t="shared" si="110"/>
        <v>17500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17500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66606.94</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66606.94</v>
      </c>
      <c r="F488" s="45" t="str">
        <f t="shared" si="109"/>
        <v>-</v>
      </c>
    </row>
    <row r="489" spans="1:6" ht="12.75" customHeight="1" x14ac:dyDescent="0.2">
      <c r="A489" s="63">
        <v>8341</v>
      </c>
      <c r="B489" s="220" t="s">
        <v>986</v>
      </c>
      <c r="C489" s="247" t="s">
        <v>987</v>
      </c>
      <c r="D489" s="194"/>
      <c r="E489" s="194">
        <v>66606.94</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2600000</v>
      </c>
      <c r="E491" s="60">
        <f t="shared" si="126"/>
        <v>2298748.98</v>
      </c>
      <c r="F491" s="45">
        <f t="shared" si="109"/>
        <v>88.413422307692301</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2600000</v>
      </c>
      <c r="E501" s="194">
        <v>80000</v>
      </c>
      <c r="F501" s="45">
        <f t="shared" si="109"/>
        <v>3.0769230769230771</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2218748.98</v>
      </c>
      <c r="F514" s="45" t="str">
        <f t="shared" si="109"/>
        <v>-</v>
      </c>
    </row>
    <row r="515" spans="1:6" ht="12.75" customHeight="1" x14ac:dyDescent="0.2">
      <c r="A515" s="63">
        <v>8471</v>
      </c>
      <c r="B515" s="64" t="s">
        <v>1038</v>
      </c>
      <c r="C515" s="247" t="s">
        <v>1039</v>
      </c>
      <c r="D515" s="194">
        <v>0</v>
      </c>
      <c r="E515" s="194">
        <v>2118748.98</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100000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557591.36</v>
      </c>
      <c r="E535" s="60">
        <f>E536+E571+E584+E597+E629</f>
        <v>2655299.58</v>
      </c>
      <c r="F535" s="45">
        <f t="shared" si="109"/>
        <v>476.20888171581424</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557591.36</v>
      </c>
      <c r="E597" s="60">
        <f t="shared" si="152"/>
        <v>2655299.58</v>
      </c>
      <c r="F597" s="45">
        <f t="shared" si="109"/>
        <v>476.20888171581424</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457591.36</v>
      </c>
      <c r="E603" s="60">
        <f t="shared" si="154"/>
        <v>2457591.34</v>
      </c>
      <c r="F603" s="45">
        <f t="shared" si="109"/>
        <v>537.07118508531278</v>
      </c>
    </row>
    <row r="604" spans="1:6" ht="12.75" customHeight="1" x14ac:dyDescent="0.2">
      <c r="A604" s="63">
        <v>5422</v>
      </c>
      <c r="B604" s="64" t="s">
        <v>1206</v>
      </c>
      <c r="C604" s="247" t="s">
        <v>1207</v>
      </c>
      <c r="D604" s="194">
        <v>457591.36</v>
      </c>
      <c r="E604" s="194">
        <v>2457591.34</v>
      </c>
      <c r="F604" s="45">
        <f t="shared" si="109"/>
        <v>537.07118508531278</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100000</v>
      </c>
      <c r="E609" s="60">
        <f t="shared" si="156"/>
        <v>80000</v>
      </c>
      <c r="F609" s="45">
        <f t="shared" si="109"/>
        <v>80</v>
      </c>
    </row>
    <row r="610" spans="1:6" ht="24" x14ac:dyDescent="0.2">
      <c r="A610" s="63">
        <v>5443</v>
      </c>
      <c r="B610" s="64" t="s">
        <v>1218</v>
      </c>
      <c r="C610" s="247" t="s">
        <v>1219</v>
      </c>
      <c r="D610" s="194">
        <v>100000</v>
      </c>
      <c r="E610" s="194">
        <v>80000</v>
      </c>
      <c r="F610" s="45">
        <f t="shared" si="109"/>
        <v>80</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117708.24</v>
      </c>
      <c r="F621" s="45" t="str">
        <f t="shared" si="109"/>
        <v>-</v>
      </c>
    </row>
    <row r="622" spans="1:6" ht="12.75" customHeight="1" x14ac:dyDescent="0.2">
      <c r="A622" s="63">
        <v>5471</v>
      </c>
      <c r="B622" s="64" t="s">
        <v>1242</v>
      </c>
      <c r="C622" s="247" t="s">
        <v>1243</v>
      </c>
      <c r="D622" s="194"/>
      <c r="E622" s="194">
        <v>117708.24</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2042408.6400000001</v>
      </c>
      <c r="E639" s="60">
        <f>IF(E430-E535&gt;=0,E430-E535,0)</f>
        <v>0</v>
      </c>
      <c r="F639" s="45">
        <f t="shared" si="109"/>
        <v>0</v>
      </c>
    </row>
    <row r="640" spans="1:6" ht="12.75" customHeight="1" x14ac:dyDescent="0.2">
      <c r="A640" s="63" t="s">
        <v>630</v>
      </c>
      <c r="B640" s="64" t="s">
        <v>1278</v>
      </c>
      <c r="C640" s="247" t="s">
        <v>1279</v>
      </c>
      <c r="D640" s="60">
        <f>IF(D535-D430&gt;=0,D535-D430,0)</f>
        <v>0</v>
      </c>
      <c r="E640" s="60">
        <f>IF(E535-E430&gt;=0,E535-E430,0)</f>
        <v>272443.66000000015</v>
      </c>
      <c r="F640" s="45" t="str">
        <f t="shared" si="109"/>
        <v>-</v>
      </c>
    </row>
    <row r="641" spans="1:6" ht="12.75" customHeight="1" x14ac:dyDescent="0.2">
      <c r="A641" s="63">
        <v>92213</v>
      </c>
      <c r="B641" s="64" t="s">
        <v>1280</v>
      </c>
      <c r="C641" s="247" t="s">
        <v>1281</v>
      </c>
      <c r="D641" s="194">
        <v>1277248.71</v>
      </c>
      <c r="E641" s="194">
        <v>3319657.35</v>
      </c>
      <c r="F641" s="45">
        <f t="shared" si="109"/>
        <v>259.9068861067787</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9000348.2199999988</v>
      </c>
      <c r="E643" s="60">
        <f>E422+E430</f>
        <v>9953298.4499999993</v>
      </c>
      <c r="F643" s="45">
        <f t="shared" si="109"/>
        <v>110.58792623025869</v>
      </c>
    </row>
    <row r="644" spans="1:6" ht="12.75" customHeight="1" x14ac:dyDescent="0.2">
      <c r="A644" s="63" t="s">
        <v>630</v>
      </c>
      <c r="B644" s="64" t="s">
        <v>1286</v>
      </c>
      <c r="C644" s="247" t="s">
        <v>1287</v>
      </c>
      <c r="D644" s="60">
        <f>D423+D535</f>
        <v>9766859.7699999996</v>
      </c>
      <c r="E644" s="60">
        <f>E423+E535</f>
        <v>10330134.789999999</v>
      </c>
      <c r="F644" s="45">
        <f t="shared" si="109"/>
        <v>105.76720699656363</v>
      </c>
    </row>
    <row r="645" spans="1:6" ht="12.75" customHeight="1" x14ac:dyDescent="0.2">
      <c r="A645" s="63" t="s">
        <v>630</v>
      </c>
      <c r="B645" s="64" t="s">
        <v>1288</v>
      </c>
      <c r="C645" s="247" t="s">
        <v>1289</v>
      </c>
      <c r="D645" s="60">
        <f t="shared" ref="D645:E645" si="163">IF(D643&gt;=D644,D643-D644,0)</f>
        <v>0</v>
      </c>
      <c r="E645" s="60">
        <f t="shared" si="163"/>
        <v>0</v>
      </c>
      <c r="F645" s="45" t="str">
        <f t="shared" si="109"/>
        <v>-</v>
      </c>
    </row>
    <row r="646" spans="1:6" ht="12.75" customHeight="1" x14ac:dyDescent="0.2">
      <c r="A646" s="63" t="s">
        <v>630</v>
      </c>
      <c r="B646" s="64" t="s">
        <v>1290</v>
      </c>
      <c r="C646" s="247" t="s">
        <v>1291</v>
      </c>
      <c r="D646" s="60">
        <f t="shared" ref="D646:E646" si="164">IF(D644&gt;=D643,D644-D643,0)</f>
        <v>766511.55000000075</v>
      </c>
      <c r="E646" s="60">
        <f t="shared" si="164"/>
        <v>376836.33999999985</v>
      </c>
      <c r="F646" s="45">
        <f t="shared" si="109"/>
        <v>49.162512945825732</v>
      </c>
    </row>
    <row r="647" spans="1:6" ht="24" x14ac:dyDescent="0.2">
      <c r="A647" s="251" t="s">
        <v>1292</v>
      </c>
      <c r="B647" s="64" t="s">
        <v>1293</v>
      </c>
      <c r="C647" s="252" t="s">
        <v>1292</v>
      </c>
      <c r="D647" s="60">
        <f>IF(D426-D427+D641-D642&gt;=0,D426-D427+D641-D642,0)</f>
        <v>0</v>
      </c>
      <c r="E647" s="60">
        <f>IF(E426-E427+E641-E642&gt;=0,E426-E427+E641-E642,0)</f>
        <v>0</v>
      </c>
      <c r="F647" s="45" t="str">
        <f t="shared" si="109"/>
        <v>-</v>
      </c>
    </row>
    <row r="648" spans="1:6" ht="24" x14ac:dyDescent="0.2">
      <c r="A648" s="251" t="s">
        <v>1294</v>
      </c>
      <c r="B648" s="64" t="s">
        <v>1295</v>
      </c>
      <c r="C648" s="252" t="s">
        <v>1294</v>
      </c>
      <c r="D648" s="60">
        <f>IF(D427-D426+D642-D641&gt;=0,D427-D426+D642-D641,0)</f>
        <v>521261.8599999994</v>
      </c>
      <c r="E648" s="60">
        <f>IF(E427-E426+E642-E641&gt;=0,E427-E426+E642-E641,0)</f>
        <v>1280838.98</v>
      </c>
      <c r="F648" s="45">
        <f t="shared" si="109"/>
        <v>245.7189137145007</v>
      </c>
    </row>
    <row r="649" spans="1:6" ht="24" x14ac:dyDescent="0.2">
      <c r="A649" s="63" t="s">
        <v>630</v>
      </c>
      <c r="B649" s="64" t="s">
        <v>1296</v>
      </c>
      <c r="C649" s="247" t="s">
        <v>1297</v>
      </c>
      <c r="D649" s="60">
        <f t="shared" ref="D649:E649" si="165">IF(D645+D647-D646-D648&gt;=0,D645+D647-D646-D648,0)</f>
        <v>0</v>
      </c>
      <c r="E649" s="60">
        <f t="shared" si="165"/>
        <v>0</v>
      </c>
      <c r="F649" s="45" t="str">
        <f t="shared" si="109"/>
        <v>-</v>
      </c>
    </row>
    <row r="650" spans="1:6" ht="24" x14ac:dyDescent="0.2">
      <c r="A650" s="63" t="s">
        <v>630</v>
      </c>
      <c r="B650" s="64" t="s">
        <v>1298</v>
      </c>
      <c r="C650" s="247" t="s">
        <v>1299</v>
      </c>
      <c r="D650" s="60">
        <f t="shared" ref="D650:E650" si="166">IF(D646+D648-D645-D647&gt;=0,D646+D648-D645-D647,0)</f>
        <v>1287773.4100000001</v>
      </c>
      <c r="E650" s="60">
        <f t="shared" si="166"/>
        <v>1657675.3199999998</v>
      </c>
      <c r="F650" s="45">
        <f t="shared" si="109"/>
        <v>128.72414565540683</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2" t="s">
        <v>1302</v>
      </c>
      <c r="B652" s="373"/>
      <c r="C652" s="171"/>
      <c r="D652" s="43"/>
      <c r="E652" s="43"/>
      <c r="F652" s="44"/>
    </row>
    <row r="653" spans="1:6" ht="12.75" customHeight="1" x14ac:dyDescent="0.2">
      <c r="A653" s="63">
        <v>11</v>
      </c>
      <c r="B653" s="64" t="s">
        <v>1303</v>
      </c>
      <c r="C653" s="247" t="s">
        <v>1304</v>
      </c>
      <c r="D653" s="194">
        <v>13790.11</v>
      </c>
      <c r="E653" s="194">
        <v>93623.32</v>
      </c>
      <c r="F653" s="45">
        <f t="shared" ref="F653:F740" si="167">IF(D653&lt;&gt;0,IF(E653/D653&gt;=100,"&gt;&gt;100",E653/D653*100),"-")</f>
        <v>678.91641183427839</v>
      </c>
    </row>
    <row r="654" spans="1:6" ht="12.75" customHeight="1" x14ac:dyDescent="0.2">
      <c r="A654" s="63" t="s">
        <v>1305</v>
      </c>
      <c r="B654" s="64" t="s">
        <v>1306</v>
      </c>
      <c r="C654" s="247" t="s">
        <v>1305</v>
      </c>
      <c r="D654" s="194">
        <v>10326528.810000001</v>
      </c>
      <c r="E654" s="194">
        <v>15474356.76</v>
      </c>
      <c r="F654" s="45">
        <f t="shared" si="167"/>
        <v>149.8505165164014</v>
      </c>
    </row>
    <row r="655" spans="1:6" ht="12.75" customHeight="1" x14ac:dyDescent="0.2">
      <c r="A655" s="63" t="s">
        <v>1307</v>
      </c>
      <c r="B655" s="64" t="s">
        <v>1308</v>
      </c>
      <c r="C655" s="247" t="s">
        <v>1307</v>
      </c>
      <c r="D655" s="194">
        <v>10246695.6</v>
      </c>
      <c r="E655" s="194">
        <v>15553680.119999999</v>
      </c>
      <c r="F655" s="45">
        <f t="shared" si="167"/>
        <v>151.79215551206576</v>
      </c>
    </row>
    <row r="656" spans="1:6" ht="24" x14ac:dyDescent="0.2">
      <c r="A656" s="63">
        <v>11</v>
      </c>
      <c r="B656" s="64" t="s">
        <v>1309</v>
      </c>
      <c r="C656" s="247" t="s">
        <v>1310</v>
      </c>
      <c r="D656" s="60">
        <f t="shared" ref="D656:E656" si="168">+D653+D654-D655</f>
        <v>93623.320000000298</v>
      </c>
      <c r="E656" s="60">
        <f t="shared" si="168"/>
        <v>14299.960000000894</v>
      </c>
      <c r="F656" s="45">
        <f t="shared" si="167"/>
        <v>15.273929614972904</v>
      </c>
    </row>
    <row r="657" spans="1:6" ht="24" x14ac:dyDescent="0.2">
      <c r="A657" s="63" t="s">
        <v>630</v>
      </c>
      <c r="B657" s="64" t="s">
        <v>1311</v>
      </c>
      <c r="C657" s="247" t="s">
        <v>1312</v>
      </c>
      <c r="D657" s="253">
        <v>20</v>
      </c>
      <c r="E657" s="253">
        <v>23</v>
      </c>
      <c r="F657" s="45">
        <f t="shared" si="167"/>
        <v>114.99999999999999</v>
      </c>
    </row>
    <row r="658" spans="1:6" ht="24" x14ac:dyDescent="0.2">
      <c r="A658" s="63" t="s">
        <v>630</v>
      </c>
      <c r="B658" s="64" t="s">
        <v>1313</v>
      </c>
      <c r="C658" s="247" t="s">
        <v>1314</v>
      </c>
      <c r="D658" s="253">
        <v>0</v>
      </c>
      <c r="E658" s="253">
        <v>0</v>
      </c>
      <c r="F658" s="45" t="str">
        <f t="shared" si="167"/>
        <v>-</v>
      </c>
    </row>
    <row r="659" spans="1:6" ht="12.75" customHeight="1" x14ac:dyDescent="0.2">
      <c r="A659" s="63" t="s">
        <v>630</v>
      </c>
      <c r="B659" s="64" t="s">
        <v>1315</v>
      </c>
      <c r="C659" s="247" t="s">
        <v>1316</v>
      </c>
      <c r="D659" s="253">
        <v>19</v>
      </c>
      <c r="E659" s="253">
        <v>23</v>
      </c>
      <c r="F659" s="45">
        <f t="shared" si="167"/>
        <v>121.05263157894737</v>
      </c>
    </row>
    <row r="660" spans="1:6" ht="12.75" customHeight="1" x14ac:dyDescent="0.2">
      <c r="A660" s="63" t="s">
        <v>630</v>
      </c>
      <c r="B660" s="64" t="s">
        <v>1317</v>
      </c>
      <c r="C660" s="247" t="s">
        <v>1318</v>
      </c>
      <c r="D660" s="253">
        <v>0</v>
      </c>
      <c r="E660" s="253">
        <v>0</v>
      </c>
      <c r="F660" s="45" t="str">
        <f t="shared" si="167"/>
        <v>-</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174647.1</v>
      </c>
      <c r="F663" s="71" t="str">
        <f t="shared" si="167"/>
        <v>-</v>
      </c>
    </row>
    <row r="664" spans="1:6" ht="12.75" customHeight="1" x14ac:dyDescent="0.2">
      <c r="A664" s="70" t="s">
        <v>1326</v>
      </c>
      <c r="B664" s="65" t="s">
        <v>1327</v>
      </c>
      <c r="C664" s="277" t="s">
        <v>1326</v>
      </c>
      <c r="D664" s="192">
        <v>711523.87</v>
      </c>
      <c r="E664" s="192">
        <v>566604.9</v>
      </c>
      <c r="F664" s="71">
        <f t="shared" si="167"/>
        <v>79.632591946634207</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183128.26</v>
      </c>
      <c r="E669" s="194">
        <v>228891.13</v>
      </c>
      <c r="F669" s="45">
        <f t="shared" si="167"/>
        <v>124.98951827533335</v>
      </c>
    </row>
    <row r="670" spans="1:6" ht="12.75" customHeight="1" x14ac:dyDescent="0.2">
      <c r="A670" s="63">
        <v>63312</v>
      </c>
      <c r="B670" s="64" t="s">
        <v>1338</v>
      </c>
      <c r="C670" s="247" t="s">
        <v>1339</v>
      </c>
      <c r="D670" s="194">
        <v>25900</v>
      </c>
      <c r="E670" s="194">
        <v>33365.269999999997</v>
      </c>
      <c r="F670" s="45">
        <f t="shared" si="167"/>
        <v>128.82343629343629</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240440.36</v>
      </c>
      <c r="E673" s="194">
        <v>81318.75</v>
      </c>
      <c r="F673" s="45">
        <f t="shared" si="167"/>
        <v>33.820757047610478</v>
      </c>
    </row>
    <row r="674" spans="1:6" ht="12.75" customHeight="1" x14ac:dyDescent="0.2">
      <c r="A674" s="63">
        <v>63322</v>
      </c>
      <c r="B674" s="64" t="s">
        <v>1346</v>
      </c>
      <c r="C674" s="247" t="s">
        <v>1347</v>
      </c>
      <c r="D674" s="194">
        <v>146663.6</v>
      </c>
      <c r="E674" s="194">
        <v>70000</v>
      </c>
      <c r="F674" s="45">
        <f t="shared" si="167"/>
        <v>47.72827068202335</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66359.759999999995</v>
      </c>
      <c r="E681" s="192">
        <v>648858.24</v>
      </c>
      <c r="F681" s="71">
        <f t="shared" si="167"/>
        <v>977.78870809659361</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0</v>
      </c>
      <c r="E683" s="192">
        <v>0</v>
      </c>
      <c r="F683" s="71" t="str">
        <f t="shared" si="167"/>
        <v>-</v>
      </c>
    </row>
    <row r="684" spans="1:6" ht="24" x14ac:dyDescent="0.2">
      <c r="A684" s="70">
        <v>63613</v>
      </c>
      <c r="B684" s="182" t="s">
        <v>1366</v>
      </c>
      <c r="C684" s="278" t="s">
        <v>1367</v>
      </c>
      <c r="D684" s="192">
        <v>0</v>
      </c>
      <c r="E684" s="192">
        <v>0</v>
      </c>
      <c r="F684" s="71" t="str">
        <f t="shared" si="167"/>
        <v>-</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114672.5</v>
      </c>
      <c r="E706" s="192">
        <v>229759.08</v>
      </c>
      <c r="F706" s="71">
        <f t="shared" si="167"/>
        <v>200.36109790926332</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48295.519999999997</v>
      </c>
      <c r="E712" s="192">
        <v>48954.95</v>
      </c>
      <c r="F712" s="71">
        <f t="shared" si="167"/>
        <v>101.36540614947307</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197383.69</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0</v>
      </c>
      <c r="E724" s="192">
        <v>0</v>
      </c>
      <c r="F724" s="71" t="str">
        <f t="shared" si="167"/>
        <v>-</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0</v>
      </c>
      <c r="F732" s="71" t="str">
        <f t="shared" si="167"/>
        <v>-</v>
      </c>
    </row>
    <row r="733" spans="1:6" ht="12.75" customHeight="1" x14ac:dyDescent="0.2">
      <c r="A733" s="70">
        <v>31215</v>
      </c>
      <c r="B733" s="65" t="s">
        <v>1444</v>
      </c>
      <c r="C733" s="278" t="s">
        <v>1445</v>
      </c>
      <c r="D733" s="192">
        <v>3198.17</v>
      </c>
      <c r="E733" s="192">
        <v>2400</v>
      </c>
      <c r="F733" s="71">
        <f t="shared" si="167"/>
        <v>75.04291516711119</v>
      </c>
    </row>
    <row r="734" spans="1:6" ht="12.75" customHeight="1" x14ac:dyDescent="0.2">
      <c r="A734" s="70">
        <v>32121</v>
      </c>
      <c r="B734" s="65" t="s">
        <v>1446</v>
      </c>
      <c r="C734" s="278" t="s">
        <v>1447</v>
      </c>
      <c r="D734" s="192">
        <v>19086.7</v>
      </c>
      <c r="E734" s="192">
        <v>17053.18</v>
      </c>
      <c r="F734" s="71">
        <f t="shared" si="167"/>
        <v>89.345879591548041</v>
      </c>
    </row>
    <row r="735" spans="1:6" ht="12.75" customHeight="1" x14ac:dyDescent="0.2">
      <c r="A735" s="63" t="s">
        <v>1448</v>
      </c>
      <c r="B735" s="64" t="s">
        <v>1449</v>
      </c>
      <c r="C735" s="247" t="s">
        <v>1448</v>
      </c>
      <c r="D735" s="194">
        <v>6004.92</v>
      </c>
      <c r="E735" s="194">
        <v>6504</v>
      </c>
      <c r="F735" s="45">
        <f t="shared" si="167"/>
        <v>108.31118482844069</v>
      </c>
    </row>
    <row r="736" spans="1:6" ht="12.75" customHeight="1" x14ac:dyDescent="0.2">
      <c r="A736" s="63" t="s">
        <v>1450</v>
      </c>
      <c r="B736" s="64" t="s">
        <v>1451</v>
      </c>
      <c r="C736" s="247" t="s">
        <v>1450</v>
      </c>
      <c r="D736" s="194">
        <v>0</v>
      </c>
      <c r="E736" s="194">
        <v>120</v>
      </c>
      <c r="F736" s="45" t="str">
        <f t="shared" si="167"/>
        <v>-</v>
      </c>
    </row>
    <row r="737" spans="1:6" ht="12.75" customHeight="1" x14ac:dyDescent="0.2">
      <c r="A737" s="63" t="s">
        <v>1452</v>
      </c>
      <c r="B737" s="64" t="s">
        <v>1453</v>
      </c>
      <c r="C737" s="247" t="s">
        <v>1452</v>
      </c>
      <c r="D737" s="194">
        <v>54783.08</v>
      </c>
      <c r="E737" s="194">
        <v>35392.730000000003</v>
      </c>
      <c r="F737" s="45">
        <f t="shared" si="167"/>
        <v>64.605221174128943</v>
      </c>
    </row>
    <row r="738" spans="1:6" ht="12.75" customHeight="1" x14ac:dyDescent="0.2">
      <c r="A738" s="63" t="s">
        <v>1454</v>
      </c>
      <c r="B738" s="64" t="s">
        <v>1455</v>
      </c>
      <c r="C738" s="247" t="s">
        <v>1454</v>
      </c>
      <c r="D738" s="194">
        <v>24054.69</v>
      </c>
      <c r="E738" s="194">
        <v>17887.79</v>
      </c>
      <c r="F738" s="45">
        <f t="shared" si="167"/>
        <v>74.36300363879144</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3927.13</v>
      </c>
      <c r="E741" s="192">
        <v>4192.5200000000004</v>
      </c>
      <c r="F741" s="71">
        <f t="shared" ref="F741:F1006" si="169">IF(D741&lt;&gt;0,IF(E741/D741&gt;=100,"&gt;&gt;100",E741/D741*100),"-")</f>
        <v>106.75786133894218</v>
      </c>
    </row>
    <row r="742" spans="1:6" ht="12.75" customHeight="1" x14ac:dyDescent="0.2">
      <c r="A742" s="70" t="s">
        <v>1462</v>
      </c>
      <c r="B742" s="65" t="s">
        <v>1463</v>
      </c>
      <c r="C742" s="278" t="s">
        <v>1462</v>
      </c>
      <c r="D742" s="192">
        <v>5019.38</v>
      </c>
      <c r="E742" s="192">
        <v>5859.88</v>
      </c>
      <c r="F742" s="71">
        <f t="shared" si="169"/>
        <v>116.74509600787349</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2006.1</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52378.63</v>
      </c>
      <c r="E757" s="194">
        <v>41516.370000000003</v>
      </c>
      <c r="F757" s="45">
        <f t="shared" si="169"/>
        <v>79.262038736026525</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14377.89</v>
      </c>
      <c r="E760" s="194">
        <v>26292.400000000001</v>
      </c>
      <c r="F760" s="45">
        <f t="shared" si="169"/>
        <v>182.86688797869508</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3360</v>
      </c>
      <c r="E778" s="192">
        <v>5040</v>
      </c>
      <c r="F778" s="71">
        <f t="shared" si="169"/>
        <v>150</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94102.14</v>
      </c>
      <c r="E843" s="194">
        <v>83443.89</v>
      </c>
      <c r="F843" s="45">
        <f t="shared" si="169"/>
        <v>88.673743232619358</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43597.53</v>
      </c>
      <c r="E846" s="194">
        <v>50781.599999999999</v>
      </c>
      <c r="F846" s="45">
        <f t="shared" si="169"/>
        <v>116.47815828098518</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16476.52</v>
      </c>
      <c r="E849" s="194">
        <v>16448.16</v>
      </c>
      <c r="F849" s="45">
        <f t="shared" si="169"/>
        <v>99.827876274844442</v>
      </c>
    </row>
    <row r="850" spans="1:6" ht="12.75" customHeight="1" x14ac:dyDescent="0.2">
      <c r="A850" s="63">
        <v>37219</v>
      </c>
      <c r="B850" s="64" t="s">
        <v>1677</v>
      </c>
      <c r="C850" s="247" t="s">
        <v>1678</v>
      </c>
      <c r="D850" s="194">
        <v>0</v>
      </c>
      <c r="E850" s="194">
        <v>3700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52531.28</v>
      </c>
      <c r="E855" s="194">
        <v>51951.98</v>
      </c>
      <c r="F855" s="45">
        <f t="shared" si="169"/>
        <v>98.897228470351379</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30000</v>
      </c>
      <c r="E857" s="194">
        <v>0</v>
      </c>
      <c r="F857" s="45">
        <f t="shared" si="169"/>
        <v>0</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17500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2118748.98</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100000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250000</v>
      </c>
      <c r="E973" s="194">
        <v>2249999.98</v>
      </c>
      <c r="F973" s="45">
        <f t="shared" si="169"/>
        <v>899.99999200000002</v>
      </c>
    </row>
    <row r="974" spans="1:6" ht="24" x14ac:dyDescent="0.2">
      <c r="A974" s="70">
        <v>54222</v>
      </c>
      <c r="B974" s="182" t="s">
        <v>1924</v>
      </c>
      <c r="C974" s="278" t="s">
        <v>1925</v>
      </c>
      <c r="D974" s="192">
        <v>207591.36</v>
      </c>
      <c r="E974" s="192">
        <v>207591.36</v>
      </c>
      <c r="F974" s="71">
        <f t="shared" si="169"/>
        <v>100</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100000</v>
      </c>
      <c r="E980" s="192">
        <v>80000</v>
      </c>
      <c r="F980" s="71">
        <f t="shared" si="169"/>
        <v>80</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117708.24</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8" t="s">
        <v>1996</v>
      </c>
      <c r="B1010" s="369"/>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53" zoomScaleNormal="100" workbookViewId="0">
      <selection activeCell="D258" sqref="D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4" t="s">
        <v>31</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2017</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34376185.100000001</v>
      </c>
      <c r="E6" s="180">
        <f t="shared" si="0"/>
        <v>35921961.320000008</v>
      </c>
      <c r="F6" s="181">
        <f t="shared" ref="F6:F298" si="1">IF(D6&gt;0,IF(E6/D6&gt;=100,"&gt;&gt;100",E6/D6*100),"-")</f>
        <v>104.49664852427154</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28459025.930000003</v>
      </c>
      <c r="E7" s="79">
        <f t="shared" si="2"/>
        <v>30400219.290000003</v>
      </c>
      <c r="F7" s="71">
        <f t="shared" si="1"/>
        <v>106.82101124885548</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4136887.5</v>
      </c>
      <c r="E8" s="79">
        <f>E9+E10-E11</f>
        <v>4191658.61</v>
      </c>
      <c r="F8" s="71">
        <f t="shared" si="1"/>
        <v>101.32396904677732</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4099186.52</v>
      </c>
      <c r="E9" s="192">
        <v>4153957.63</v>
      </c>
      <c r="F9" s="71">
        <f t="shared" si="1"/>
        <v>101.33614583607675</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38341.370000000003</v>
      </c>
      <c r="E10" s="192">
        <v>38341.370000000003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640.39</v>
      </c>
      <c r="E11" s="192">
        <v>640.39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23521122.780000005</v>
      </c>
      <c r="E12" s="79">
        <f t="shared" si="3"/>
        <v>25407545.030000005</v>
      </c>
      <c r="F12" s="71">
        <f t="shared" si="1"/>
        <v>108.02011990517741</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23316057.090000004</v>
      </c>
      <c r="E13" s="79">
        <f t="shared" si="4"/>
        <v>25105918.090000004</v>
      </c>
      <c r="F13" s="71">
        <f t="shared" si="1"/>
        <v>107.67651663011088</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454763.19</v>
      </c>
      <c r="E14" s="192">
        <v>454763.19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16813161.350000001</v>
      </c>
      <c r="E15" s="192">
        <v>18316279.690000001</v>
      </c>
      <c r="F15" s="71">
        <f t="shared" si="1"/>
        <v>108.94012915661455</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4062611.35</v>
      </c>
      <c r="E16" s="192">
        <v>4062611.35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7900640.6900000004</v>
      </c>
      <c r="E17" s="192">
        <v>8187383.3499999996</v>
      </c>
      <c r="F17" s="71">
        <f t="shared" si="1"/>
        <v>103.62935958298844</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5915119.4900000002</v>
      </c>
      <c r="E18" s="192">
        <f>5293012.49+622107</f>
        <v>5915119.4900000002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81912.350000000093</v>
      </c>
      <c r="E19" s="79">
        <f t="shared" si="5"/>
        <v>103374.85000000009</v>
      </c>
      <c r="F19" s="71">
        <f t="shared" si="1"/>
        <v>126.20178764252275</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390991.13</v>
      </c>
      <c r="E20" s="192">
        <v>395946.13</v>
      </c>
      <c r="F20" s="71">
        <f t="shared" si="1"/>
        <v>101.26729217616779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13780.68</v>
      </c>
      <c r="E21" s="192">
        <v>13780.68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105827.64</v>
      </c>
      <c r="E22" s="192">
        <v>105827.64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8284.56</v>
      </c>
      <c r="E23" s="192">
        <v>8284.56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19270.77</v>
      </c>
      <c r="E24" s="192">
        <v>19270.77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25328.66</v>
      </c>
      <c r="E25" s="192">
        <v>25328.66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803973.65</v>
      </c>
      <c r="E26" s="192">
        <v>820481.15</v>
      </c>
      <c r="F26" s="71">
        <f t="shared" si="1"/>
        <v>102.05323893388794</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1285544.74</v>
      </c>
      <c r="E28" s="192">
        <f>1607651.74-322107</f>
        <v>1285544.74</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685.60000000000218</v>
      </c>
      <c r="E29" s="79">
        <f t="shared" si="6"/>
        <v>685.60000000000218</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21946.95</v>
      </c>
      <c r="E30" s="192">
        <v>21946.95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21261.35</v>
      </c>
      <c r="E34" s="192">
        <v>21261.35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60941.990000000005</v>
      </c>
      <c r="E35" s="79">
        <f t="shared" si="7"/>
        <v>60941.990000000005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44798.69</v>
      </c>
      <c r="E36" s="192">
        <v>44798.69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16143.3</v>
      </c>
      <c r="E38" s="192">
        <v>16143.3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61525.75</v>
      </c>
      <c r="E45" s="79">
        <f t="shared" si="9"/>
        <v>136624.5</v>
      </c>
      <c r="F45" s="71">
        <f t="shared" si="1"/>
        <v>222.06068190960698</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202075.22</v>
      </c>
      <c r="E47" s="192">
        <v>266298.96999999997</v>
      </c>
      <c r="F47" s="71">
        <f t="shared" si="1"/>
        <v>131.78210074446534</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1254692.73</v>
      </c>
      <c r="E48" s="192">
        <v>1265567.73</v>
      </c>
      <c r="F48" s="71">
        <f t="shared" si="1"/>
        <v>100.86674607575034</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70416.45</v>
      </c>
      <c r="E49" s="192">
        <v>70416.45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1465658.65</v>
      </c>
      <c r="E50" s="192">
        <f>1765658.65-300000</f>
        <v>1465658.65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663.61</v>
      </c>
      <c r="E51" s="192">
        <v>663.61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31397.03</v>
      </c>
      <c r="E54" s="192">
        <v>31397.03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31397.03</v>
      </c>
      <c r="E55" s="192">
        <v>31397.03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703024.23</v>
      </c>
      <c r="E56" s="79">
        <f t="shared" si="11"/>
        <v>703024.23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703024.23</v>
      </c>
      <c r="E57" s="192">
        <v>703024.23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97327.81</v>
      </c>
      <c r="E63" s="79">
        <f>SUM(E64:E68)</f>
        <v>97327.81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97327.81</v>
      </c>
      <c r="E67" s="192">
        <v>97327.81</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5917159.1699999999</v>
      </c>
      <c r="E69" s="79">
        <f>E70+E82+E88+E119+E135+E147+E165+E171</f>
        <v>5521742.0300000012</v>
      </c>
      <c r="F69" s="71">
        <f t="shared" si="1"/>
        <v>93.317449663940693</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93623.319999999992</v>
      </c>
      <c r="E70" s="79">
        <f t="shared" si="12"/>
        <v>14299.96</v>
      </c>
      <c r="F70" s="71">
        <f t="shared" si="1"/>
        <v>15.273929614971996</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88649.59</v>
      </c>
      <c r="E71" s="79">
        <f t="shared" si="13"/>
        <v>10323.049999999999</v>
      </c>
      <c r="F71" s="71">
        <f t="shared" si="1"/>
        <v>11.644780308628611</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88649.59</v>
      </c>
      <c r="E73" s="192">
        <v>10323.049999999999</v>
      </c>
      <c r="F73" s="71">
        <f t="shared" si="1"/>
        <v>11.644780308628611</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4973.7299999999996</v>
      </c>
      <c r="E80" s="192">
        <v>3976.91</v>
      </c>
      <c r="F80" s="71">
        <f t="shared" si="1"/>
        <v>79.95830091299689</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41468.219999999994</v>
      </c>
      <c r="E82" s="79">
        <f>SUM(E83:E85)-E86+E87</f>
        <v>21458.19</v>
      </c>
      <c r="F82" s="71">
        <f t="shared" si="1"/>
        <v>51.746108224563294</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29.52</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41438.699999999997</v>
      </c>
      <c r="E87" s="192">
        <v>21458.19</v>
      </c>
      <c r="F87" s="71">
        <f t="shared" si="1"/>
        <v>51.782970990885332</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38500</v>
      </c>
      <c r="E88" s="79">
        <f t="shared" si="15"/>
        <v>21000</v>
      </c>
      <c r="F88" s="71">
        <f t="shared" si="1"/>
        <v>54.54545454545454</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38500</v>
      </c>
      <c r="E89" s="79">
        <f t="shared" si="16"/>
        <v>21000</v>
      </c>
      <c r="F89" s="71">
        <f t="shared" si="1"/>
        <v>54.54545454545454</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38500</v>
      </c>
      <c r="E94" s="192">
        <v>21000</v>
      </c>
      <c r="F94" s="71">
        <f t="shared" si="1"/>
        <v>54.54545454545454</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4334401.22</v>
      </c>
      <c r="E135" s="79">
        <f t="shared" si="21"/>
        <v>4267794.28</v>
      </c>
      <c r="F135" s="71">
        <f t="shared" si="1"/>
        <v>98.46329546760326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4334401.22</v>
      </c>
      <c r="E136" s="79">
        <f t="shared" si="22"/>
        <v>4267794.28</v>
      </c>
      <c r="F136" s="71">
        <f t="shared" si="1"/>
        <v>98.46329546760326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443625.46</v>
      </c>
      <c r="E140" s="192">
        <v>443625.46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3890775.76</v>
      </c>
      <c r="E142" s="192">
        <v>3824168.82</v>
      </c>
      <c r="F142" s="71">
        <f t="shared" si="1"/>
        <v>98.288080729689753</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1398000.7999999998</v>
      </c>
      <c r="E147" s="79">
        <f t="shared" si="24"/>
        <v>1186023.9900000002</v>
      </c>
      <c r="F147" s="71">
        <f t="shared" si="1"/>
        <v>84.837146731246534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356201.36</v>
      </c>
      <c r="E148" s="192">
        <v>353198.21</v>
      </c>
      <c r="F148" s="71">
        <f t="shared" si="1"/>
        <v>99.156895414436391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329250.90999999997</v>
      </c>
      <c r="E159" s="192">
        <f>264758.14-1861.85</f>
        <v>262896.29000000004</v>
      </c>
      <c r="F159" s="71">
        <f t="shared" si="1"/>
        <v>79.846792222988867</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915907.21</v>
      </c>
      <c r="E160" s="192">
        <v>1006247.66</v>
      </c>
      <c r="F160" s="71">
        <f t="shared" si="1"/>
        <v>109.86349370478261</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473992.49</v>
      </c>
      <c r="E163" s="192">
        <v>413787.76</v>
      </c>
      <c r="F163" s="71">
        <f t="shared" si="1"/>
        <v>87.29837892579269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677351.17</v>
      </c>
      <c r="E164" s="192">
        <v>850105.93</v>
      </c>
      <c r="F164" s="71">
        <f t="shared" si="1"/>
        <v>125.50446026394255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11165.61</v>
      </c>
      <c r="E165" s="79">
        <f t="shared" si="26"/>
        <v>11165.61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11165.61</v>
      </c>
      <c r="E167" s="192">
        <v>11165.61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2314</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34376185.099999994</v>
      </c>
      <c r="E176" s="79">
        <f>E177+E251</f>
        <v>35921961.32</v>
      </c>
      <c r="F176" s="71">
        <f t="shared" si="1"/>
        <v>104.49664852427154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5347665.4499999993</v>
      </c>
      <c r="E177" s="79">
        <f>E178+E197+E203+E219+E247+E248</f>
        <v>5272842.6499999994</v>
      </c>
      <c r="F177" s="71">
        <f t="shared" si="1"/>
        <v>98.600832443622664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662590.16</v>
      </c>
      <c r="E178" s="79">
        <f>SUM(E179:E181)+E185+E186+SUM(E194:E196)</f>
        <v>724440.91</v>
      </c>
      <c r="F178" s="71">
        <f t="shared" si="1"/>
        <v>109.33469190064639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60</v>
      </c>
      <c r="E179" s="192">
        <v>82.95</v>
      </c>
      <c r="F179" s="71">
        <f t="shared" si="1"/>
        <v>138.25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297730.33</v>
      </c>
      <c r="E180" s="192">
        <v>508105.34</v>
      </c>
      <c r="F180" s="71">
        <f t="shared" si="1"/>
        <v>170.65958312006708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2699.02</v>
      </c>
      <c r="E181" s="79">
        <f t="shared" si="28"/>
        <v>1667.83</v>
      </c>
      <c r="F181" s="71">
        <f t="shared" si="1"/>
        <v>61.793910382286896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1258.6099999999999</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1440.41</v>
      </c>
      <c r="E184" s="192">
        <v>1667.83</v>
      </c>
      <c r="F184" s="71">
        <f t="shared" si="1"/>
        <v>115.78856020160926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2787.19</v>
      </c>
      <c r="E186" s="79">
        <f>SUM(E187:E193)</f>
        <v>24670.39</v>
      </c>
      <c r="F186" s="71">
        <f>IF(D186&gt;0,IF(E186/D186&gt;=100,"&gt;&gt;100",E186/D186*100),"-")</f>
        <v>885.13484907738621</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2787.19</v>
      </c>
      <c r="E191" s="192">
        <v>24670.39</v>
      </c>
      <c r="F191" s="71">
        <f t="shared" si="29"/>
        <v>885.13484907738621</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3169.54</v>
      </c>
      <c r="E194" s="192">
        <v>21773.38</v>
      </c>
      <c r="F194" s="71">
        <f t="shared" si="1"/>
        <v>686.95709787540147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356144.08</v>
      </c>
      <c r="E196" s="192">
        <v>168141.02</v>
      </c>
      <c r="F196" s="71">
        <f t="shared" si="1"/>
        <v>47.211516193109254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449494.6</v>
      </c>
      <c r="E197" s="79">
        <f>SUM(E198:E202)</f>
        <v>338685.43</v>
      </c>
      <c r="F197" s="71">
        <f t="shared" si="1"/>
        <v>75.348053124553672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49342.82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449494.6</v>
      </c>
      <c r="E202" s="192">
        <v>289342.61</v>
      </c>
      <c r="F202" s="71">
        <f t="shared" si="30"/>
        <v>64.370653173586518</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4235580.6899999995</v>
      </c>
      <c r="E219" s="79">
        <f t="shared" si="34"/>
        <v>4023797.05</v>
      </c>
      <c r="F219" s="71">
        <f t="shared" si="1"/>
        <v>94.999891266385021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4235580.6899999995</v>
      </c>
      <c r="E220" s="79">
        <f t="shared" si="35"/>
        <v>4023797.05</v>
      </c>
      <c r="F220" s="71">
        <f t="shared" si="1"/>
        <v>94.999891266385021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3820234.51</v>
      </c>
      <c r="E221" s="192">
        <v>1379942.43</v>
      </c>
      <c r="F221" s="71">
        <f t="shared" si="1"/>
        <v>36.121929855033954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382946.76</v>
      </c>
      <c r="E225" s="192">
        <v>495700.93</v>
      </c>
      <c r="F225" s="71">
        <f t="shared" si="1"/>
        <v>129.44382399266155</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32399.42</v>
      </c>
      <c r="E230" s="192">
        <v>2048153.69</v>
      </c>
      <c r="F230" s="71">
        <f t="shared" si="1"/>
        <v>6321.5751701727995</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100000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185919.26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29028519.649999999</v>
      </c>
      <c r="E251" s="79">
        <f>+E252+E255-E264+E274+E291</f>
        <v>30649118.669999998</v>
      </c>
      <c r="F251" s="71">
        <f t="shared" si="1"/>
        <v>105.58278217263484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28956534.719999999</v>
      </c>
      <c r="E252" s="79">
        <f>E253-E254</f>
        <v>31138158.949999999</v>
      </c>
      <c r="F252" s="71">
        <f t="shared" si="1"/>
        <v>107.53413435376704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32809168.649999999</v>
      </c>
      <c r="E253" s="192">
        <v>34666255.07</v>
      </c>
      <c r="F253" s="71">
        <f t="shared" si="1"/>
        <v>105.66026661574676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3852633.93</v>
      </c>
      <c r="E254" s="192">
        <v>3528096.12</v>
      </c>
      <c r="F254" s="71">
        <f t="shared" si="1"/>
        <v>91.576209525829512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-1287773.4100000001</v>
      </c>
      <c r="E255" s="79">
        <f>E256-E260</f>
        <v>-1657675.3200000003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9247500.75</v>
      </c>
      <c r="E256" s="79">
        <f>SUM(E257:E259)</f>
        <v>9793124.9000000004</v>
      </c>
      <c r="F256" s="71">
        <f t="shared" si="1"/>
        <v>105.90023363880236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325">
        <f>5911010.25+16833.15</f>
        <v>5927843.4000000004</v>
      </c>
      <c r="E257" s="192">
        <f>8008985.51+16833.15-1279907.45</f>
        <v>6745911.21</v>
      </c>
      <c r="F257" s="71">
        <f t="shared" si="1"/>
        <v>113.80042883723951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326">
        <v>3319657.35</v>
      </c>
      <c r="E259" s="192">
        <f>3713148.62-665934.93</f>
        <v>3047213.69</v>
      </c>
      <c r="F259" s="71">
        <f t="shared" si="1"/>
        <v>91.793018637902492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10535274.16</v>
      </c>
      <c r="E260" s="79">
        <f>SUM(E261:E263)</f>
        <v>11450800.220000001</v>
      </c>
      <c r="F260" s="71">
        <f t="shared" si="1"/>
        <v>108.69010190049009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10535274.16</v>
      </c>
      <c r="E262" s="192">
        <v>11450800.220000001</v>
      </c>
      <c r="F262" s="71">
        <f t="shared" si="1"/>
        <v>108.69010190049009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1348594.0699999998</v>
      </c>
      <c r="E274" s="79">
        <f>SUM(E275:E277)+SUM(E286:E290)</f>
        <v>1157470.77</v>
      </c>
      <c r="F274" s="71">
        <f t="shared" si="1"/>
        <v>85.827959335458161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278336.61</v>
      </c>
      <c r="E275" s="192">
        <v>289810.26</v>
      </c>
      <c r="F275" s="71">
        <f t="shared" ref="F275:F290" si="39">IF(D275&gt;0,IF(E275/D275&gt;=100,"&gt;&gt;100",E275/D275*100),"-")</f>
        <v>104.12222093241705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45.52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45.52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228449.15</v>
      </c>
      <c r="E286" s="192">
        <v>153278.01</v>
      </c>
      <c r="F286" s="71">
        <f t="shared" si="39"/>
        <v>67.095023115647408</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367815.82</v>
      </c>
      <c r="E287" s="192">
        <v>300549.21999999997</v>
      </c>
      <c r="F287" s="71">
        <f t="shared" si="39"/>
        <v>81.711879603220979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473992.49</v>
      </c>
      <c r="E290" s="192">
        <v>413787.76</v>
      </c>
      <c r="F290" s="71">
        <f t="shared" si="39"/>
        <v>87.29837892579269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11164.27</v>
      </c>
      <c r="E291" s="79">
        <f>SUM(E292:E295)</f>
        <v>11164.27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11164.27</v>
      </c>
      <c r="E293" s="192">
        <v>11164.27</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4218654.84</v>
      </c>
      <c r="E297" s="79">
        <f t="shared" si="42"/>
        <v>3846426.9</v>
      </c>
      <c r="F297" s="71">
        <f t="shared" si="1"/>
        <v>91.17662017592319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4218654.84</v>
      </c>
      <c r="E298" s="193">
        <v>3846426.9</v>
      </c>
      <c r="F298" s="75">
        <f t="shared" si="1"/>
        <v>91.17662017592319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1302</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21000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38500</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2075351.97</v>
      </c>
      <c r="E302" s="192">
        <v>2036129.92</v>
      </c>
      <c r="F302" s="71">
        <f t="shared" si="43"/>
        <v>98.11010129525161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11165.61</v>
      </c>
      <c r="E306" s="192">
        <v>11165.61</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v>
      </c>
      <c r="E308" s="192">
        <v>2870.5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7772.62</v>
      </c>
      <c r="E309" s="192">
        <v>6327.1</v>
      </c>
      <c r="F309" s="71">
        <f t="shared" si="43"/>
        <v>81.40240999817307</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1662</v>
      </c>
      <c r="E311" s="192">
        <v>638.88</v>
      </c>
      <c r="F311" s="71">
        <f t="shared" si="43"/>
        <v>38.440433212996389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32004.080000000002</v>
      </c>
      <c r="E313" s="192">
        <v>11621.71</v>
      </c>
      <c r="F313" s="71">
        <f t="shared" si="43"/>
        <v>36.313213815238555</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118979.79</v>
      </c>
      <c r="E336" s="192">
        <f>577057.91</f>
        <v>577057.91</v>
      </c>
      <c r="F336" s="71">
        <f t="shared" si="43"/>
        <v>485.00498277900812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543610.37</v>
      </c>
      <c r="E337" s="192">
        <v>147383</v>
      </c>
      <c r="F337" s="71">
        <f t="shared" si="43"/>
        <v>27.111881622125789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217925.88</v>
      </c>
      <c r="E338" s="192">
        <f>338685.43-192512.32</f>
        <v>146173.10999999999</v>
      </c>
      <c r="F338" s="71">
        <f t="shared" si="43"/>
        <v>67.074690715944328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231568.72</v>
      </c>
      <c r="E339" s="192">
        <v>192512.32</v>
      </c>
      <c r="F339" s="71">
        <f t="shared" si="43"/>
        <v>83.13399149937004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4235580.6900000004</v>
      </c>
      <c r="E343" s="192">
        <v>4023797.05</v>
      </c>
      <c r="F343" s="71">
        <f t="shared" si="43"/>
        <v>94.999891266384992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f>2834+204321.37</f>
        <v>207155.37</v>
      </c>
      <c r="E344" s="192">
        <v>139318.09</v>
      </c>
      <c r="F344" s="71">
        <f t="shared" si="43"/>
        <v>67.252946423739829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25.59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52116.03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44182.12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89595.520000000004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16833.150000000001</v>
      </c>
      <c r="E381" s="192">
        <v>16833.150000000001</v>
      </c>
      <c r="F381" s="71">
        <f>IF(D381&gt;0,IF(E381/D381&gt;=100,"&gt;&gt;100",E381/D381*100),"-")</f>
        <v>100</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9011.8799999999992</v>
      </c>
      <c r="E387" s="192">
        <v>9011.8799999999992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3238046.29</v>
      </c>
      <c r="E389" s="192">
        <v>2800831.76</v>
      </c>
      <c r="F389" s="71">
        <f t="shared" si="44"/>
        <v>86.497582466617544</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971596.67</v>
      </c>
      <c r="E397" s="284">
        <v>1036583.26</v>
      </c>
      <c r="F397" s="289">
        <f t="shared" si="44"/>
        <v>106.68863860968152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9" t="s">
        <v>2713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3473049.86</v>
      </c>
      <c r="E5" s="58">
        <f t="shared" si="0"/>
        <v>1245883.4400000002</v>
      </c>
      <c r="F5" s="59">
        <f t="shared" ref="F5:F141" si="1">IF(D5&gt;0,IF(E5/D5&gt;=100,"&gt;&gt;100",E5/D5*100),"-")</f>
        <v>35.8728924208419</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3467354.51</v>
      </c>
      <c r="E6" s="60">
        <f t="shared" si="2"/>
        <v>1241451.83</v>
      </c>
      <c r="F6" s="45">
        <f t="shared" si="1"/>
        <v>35.804006380645518</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3467354.51</v>
      </c>
      <c r="E7" s="194">
        <v>1241451.83</v>
      </c>
      <c r="F7" s="45">
        <f t="shared" si="1"/>
        <v>35.804006380645518</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5695.35</v>
      </c>
      <c r="E19" s="194">
        <v>4431.6099999999997</v>
      </c>
      <c r="F19" s="45">
        <f t="shared" si="1"/>
        <v>77.811021271739207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137454.02000000002</v>
      </c>
      <c r="E28" s="60">
        <f t="shared" si="6"/>
        <v>139840.54</v>
      </c>
      <c r="F28" s="45">
        <f t="shared" si="1"/>
        <v>101.73623150490614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131178.04</v>
      </c>
      <c r="E30" s="194">
        <v>131178.04</v>
      </c>
      <c r="F30" s="45">
        <f t="shared" si="1"/>
        <v>100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6275.98</v>
      </c>
      <c r="E34" s="194">
        <v>8662.5</v>
      </c>
      <c r="F34" s="45">
        <f t="shared" si="1"/>
        <v>138.02625247371728</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4860</v>
      </c>
      <c r="E35" s="60">
        <f t="shared" si="7"/>
        <v>5040</v>
      </c>
      <c r="F35" s="45">
        <f t="shared" si="1"/>
        <v>103.7037037037037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1500</v>
      </c>
      <c r="E39" s="60">
        <f t="shared" si="9"/>
        <v>0</v>
      </c>
      <c r="F39" s="45">
        <f t="shared" si="1"/>
        <v>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1500</v>
      </c>
      <c r="E42" s="194"/>
      <c r="F42" s="45">
        <f t="shared" si="1"/>
        <v>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3360</v>
      </c>
      <c r="E74" s="194">
        <v>5040</v>
      </c>
      <c r="F74" s="45">
        <f t="shared" si="1"/>
        <v>150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293077.33999999997</v>
      </c>
      <c r="E75" s="60">
        <f t="shared" si="15"/>
        <v>1139627.5900000001</v>
      </c>
      <c r="F75" s="45">
        <f t="shared" si="1"/>
        <v>388.84875575846303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285198.24</v>
      </c>
      <c r="E76" s="194">
        <v>1124627.5900000001</v>
      </c>
      <c r="F76" s="45">
        <f t="shared" si="1"/>
        <v>394.33188297375193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5200</v>
      </c>
      <c r="E80" s="194">
        <v>15000</v>
      </c>
      <c r="F80" s="45">
        <f t="shared" si="1"/>
        <v>288.46153846153845</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2679.1</v>
      </c>
      <c r="E81" s="194"/>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1358370.8699999999</v>
      </c>
      <c r="E82" s="60">
        <f t="shared" si="16"/>
        <v>1306774.0299999998</v>
      </c>
      <c r="F82" s="45">
        <f t="shared" si="1"/>
        <v>96.201564599217292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75289.91</v>
      </c>
      <c r="E83" s="194">
        <v>77119.320000000007</v>
      </c>
      <c r="F83" s="45">
        <f t="shared" si="1"/>
        <v>102.42982094147808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16135.4</v>
      </c>
      <c r="E84" s="194">
        <v>8640</v>
      </c>
      <c r="F84" s="45">
        <f t="shared" si="1"/>
        <v>53.546859699790531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59232.37</v>
      </c>
      <c r="E86" s="194">
        <v>58871.31</v>
      </c>
      <c r="F86" s="45">
        <f t="shared" si="1"/>
        <v>99.390434655915328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1207713.19</v>
      </c>
      <c r="E88" s="194">
        <v>1162143.3999999999</v>
      </c>
      <c r="F88" s="45">
        <f t="shared" si="1"/>
        <v>96.2267705298474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83924.38</v>
      </c>
      <c r="E89" s="60">
        <f t="shared" si="17"/>
        <v>89385.459999999992</v>
      </c>
      <c r="F89" s="45">
        <f t="shared" si="1"/>
        <v>106.50714369292926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2700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c r="E96" s="194">
        <v>2700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17424</v>
      </c>
      <c r="E104" s="194">
        <v>22722</v>
      </c>
      <c r="F104" s="45">
        <f t="shared" si="1"/>
        <v>130.40633608815426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66500.38</v>
      </c>
      <c r="E106" s="194">
        <v>63963.46</v>
      </c>
      <c r="F106" s="45">
        <f t="shared" si="1"/>
        <v>96.185104506169722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652006.59000000008</v>
      </c>
      <c r="E107" s="60">
        <f t="shared" si="21"/>
        <v>737226.2</v>
      </c>
      <c r="F107" s="45">
        <f t="shared" si="1"/>
        <v>113.07036022442654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278571.45</v>
      </c>
      <c r="E108" s="194">
        <v>413730.4</v>
      </c>
      <c r="F108" s="45">
        <f t="shared" si="1"/>
        <v>148.51859370369795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86438.76</v>
      </c>
      <c r="E109" s="194">
        <v>85195.42</v>
      </c>
      <c r="F109" s="45">
        <f t="shared" si="1"/>
        <v>98.561594358826994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25000</v>
      </c>
      <c r="E110" s="194">
        <v>25000</v>
      </c>
      <c r="F110" s="45">
        <f t="shared" si="1"/>
        <v>100</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261996.38</v>
      </c>
      <c r="E113" s="194">
        <v>213300.38</v>
      </c>
      <c r="F113" s="45">
        <f t="shared" si="1"/>
        <v>81.41348365194969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1230532.8099999998</v>
      </c>
      <c r="E114" s="60">
        <f t="shared" si="22"/>
        <v>983625.50000000012</v>
      </c>
      <c r="F114" s="45">
        <f t="shared" si="1"/>
        <v>79.934926724952604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1164938.8399999999</v>
      </c>
      <c r="E115" s="60">
        <f t="shared" si="23"/>
        <v>920741.72000000009</v>
      </c>
      <c r="F115" s="45">
        <f t="shared" si="1"/>
        <v>79.037773347826587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1160957.1399999999</v>
      </c>
      <c r="E116" s="194">
        <v>905289.55</v>
      </c>
      <c r="F116" s="45">
        <f t="shared" si="1"/>
        <v>77.977861439398197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3981.7</v>
      </c>
      <c r="E117" s="194">
        <v>15452.17</v>
      </c>
      <c r="F117" s="45">
        <f t="shared" si="1"/>
        <v>388.07971469472841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63766.97</v>
      </c>
      <c r="E125" s="194">
        <v>61555.78</v>
      </c>
      <c r="F125" s="45">
        <f t="shared" si="1"/>
        <v>96.532389730921821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1327</v>
      </c>
      <c r="E126" s="194">
        <v>1328</v>
      </c>
      <c r="F126" s="45">
        <f t="shared" si="1"/>
        <v>100.07535795026374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500</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154550.42000000001</v>
      </c>
      <c r="E129" s="60">
        <f t="shared" si="26"/>
        <v>148723.74</v>
      </c>
      <c r="F129" s="45">
        <f t="shared" si="1"/>
        <v>96.229916424685214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30599.57</v>
      </c>
      <c r="E130" s="60">
        <f t="shared" si="27"/>
        <v>38850</v>
      </c>
      <c r="F130" s="45">
        <f t="shared" si="1"/>
        <v>126.96256842824916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30599.57</v>
      </c>
      <c r="E132" s="194">
        <v>38850</v>
      </c>
      <c r="F132" s="45">
        <f t="shared" si="1"/>
        <v>126.96256842824916</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123950.85</v>
      </c>
      <c r="E138" s="194">
        <v>109873.74</v>
      </c>
      <c r="F138" s="45">
        <f t="shared" si="1"/>
        <v>88.642990346576894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7387826.2899999991</v>
      </c>
      <c r="E141" s="81">
        <f t="shared" si="28"/>
        <v>5796126.5</v>
      </c>
      <c r="F141" s="61">
        <f t="shared" si="1"/>
        <v>78.455099950651402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3" workbookViewId="0">
      <selection activeCell="E4" sqref="E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3" t="s">
        <v>2965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21000</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21000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21000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v>21000</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9"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6" t="s">
        <v>3035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5347665.45</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9264148.290000001</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4340630.3100000005</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566721.93000000005</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1801989.16</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82118.990000000005</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63465.63</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205163.2</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1621171.4</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1588725.43</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2794449.91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v>2794449.91</v>
      </c>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540342.64</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9338971.0899999999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4074458.1900000004</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566698.98</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1591614.15</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83150.179999999993</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41582.43</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186559.35999999999</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1604853.09</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1699534.6</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3006233.55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v>3006233.55</v>
      </c>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558744.75</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5272842.6500000022</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909150.27999999991</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565216.27999999991</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378142.27999999997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f>342079.16-47297.52</f>
        <v>294781.63999999996</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49512.71</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33708.83</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139.1</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111.54</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111.53</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0.01</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24670.39</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7320.39</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9850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7500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21573.379999999997</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19702.599999999999</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1830.1</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40.68</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140718.68999999997</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52977.36</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82601.5</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5139.83</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158014.74000000002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131131.22</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9930.2000000000007</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16953.32</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185919.26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4363692.37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147383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192512.32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v>4023797.05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16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6" t="s">
        <v>3035</v>
      </c>
      <c r="B1" s="384"/>
      <c r="C1" s="384"/>
      <c r="D1" s="384"/>
      <c r="E1" s="51" t="s">
        <v>3182</v>
      </c>
      <c r="F1" s="51"/>
      <c r="G1" s="51"/>
      <c r="H1" s="51"/>
      <c r="I1" s="51"/>
      <c r="J1" s="51"/>
      <c r="K1" s="51"/>
      <c r="L1" s="51"/>
      <c r="M1" s="51"/>
      <c r="N1" s="51"/>
      <c r="O1" s="51"/>
      <c r="P1" s="51"/>
    </row>
    <row r="2" spans="1:17" ht="37.5" customHeight="1" x14ac:dyDescent="0.2">
      <c r="A2" s="386" t="s">
        <v>3183</v>
      </c>
      <c r="B2" s="384"/>
      <c r="C2" s="384"/>
      <c r="D2" s="384"/>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31954</v>
      </c>
      <c r="P3" s="51"/>
    </row>
    <row r="4" spans="1:17" ht="19.5" customHeight="1" x14ac:dyDescent="0.2">
      <c r="A4" s="390" t="s">
        <v>3194</v>
      </c>
      <c r="B4" s="391"/>
      <c r="C4" s="392"/>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3207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3216</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3428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3429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3431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Provjera</v>
      </c>
      <c r="C262" s="91" t="s">
        <v>3455</v>
      </c>
      <c r="D262" s="95"/>
      <c r="E262" s="51">
        <f t="shared" si="17"/>
        <v>0</v>
      </c>
      <c r="F262" s="51">
        <f t="shared" si="18"/>
        <v>1</v>
      </c>
      <c r="G262" s="51"/>
      <c r="H262" s="51"/>
      <c r="I262" s="51"/>
      <c r="J262" s="51"/>
      <c r="K262" s="51"/>
      <c r="L262" s="51">
        <f>IF(AND('PR-RAS'!D501&gt;0,'PR-RAS'!D911=0),1,0)</f>
        <v>1</v>
      </c>
      <c r="M262" s="51">
        <f>IF(AND('PR-RAS'!E501&gt;0,'PR-RAS'!E911=0),1,0)</f>
        <v>1</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31</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36</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35</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3535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Milat</cp:lastModifiedBy>
  <cp:lastPrinted>2026-03-02T21:01:08Z</cp:lastPrinted>
  <dcterms:created xsi:type="dcterms:W3CDTF">2022-04-01T05:14:30Z</dcterms:created>
  <dcterms:modified xsi:type="dcterms:W3CDTF">2026-03-02T21:26:12Z</dcterms:modified>
</cp:coreProperties>
</file>