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7" rupBuild="9303"/>
  <workbookPr checkCompatibility="1" defaultThemeVersion="124226"/>
  <bookViews>
    <workbookView xWindow="-105" yWindow="-105" windowWidth="19440" windowHeight="14310"/>
  </bookViews>
  <sheets>
    <sheet name="Naslovna" sheetId="4" r:id="rId1"/>
    <sheet name="Sveukupni_Zagradac" sheetId="3" r:id="rId2"/>
  </sheets>
  <definedNames>
    <definedName name="_xlnm.Print_Area" localSheetId="1">Sveukupni_Zagradac!$A$1:$F$4344</definedName>
  </definedNames>
  <calcPr calcId="145621"/>
  <extLst>
    <ext xmlns:xcalcf="http://schemas.microsoft.com/office/spreadsheetml/2018/calcfeatures" uri="{B58B0392-4F1F-4190-BB64-5DF3571DCE5F}">
      <xcalcf:calcFeatures>
        <xcalcf:feature name="microsoft.com:RD"/>
      </xcalcf:calcFeatures>
    </ext>
  </extLst>
</workbook>
</file>

<file path=xl/calcChain.xml><?xml version="1.0" encoding="utf-8"?>
<calcChain xmlns="http://schemas.openxmlformats.org/spreadsheetml/2006/main">
  <c r="F4292" i="3" l="1"/>
  <c r="F4289" i="3"/>
  <c r="F4282" i="3"/>
  <c r="F4279" i="3"/>
  <c r="F4276" i="3"/>
  <c r="F4273" i="3"/>
  <c r="F4270" i="3"/>
  <c r="F4267" i="3"/>
  <c r="F4264" i="3"/>
  <c r="F4262" i="3"/>
  <c r="F4260" i="3"/>
  <c r="F4258" i="3"/>
  <c r="F4254" i="3"/>
  <c r="F4252" i="3"/>
  <c r="F4225" i="3"/>
  <c r="F4223" i="3"/>
  <c r="F4196" i="3"/>
  <c r="F4193" i="3"/>
  <c r="F4191" i="3"/>
  <c r="F4187" i="3"/>
  <c r="F4185" i="3"/>
  <c r="F4181" i="3"/>
  <c r="F4178" i="3"/>
  <c r="F4176" i="3"/>
  <c r="F4174" i="3"/>
  <c r="F4172" i="3"/>
  <c r="F4164" i="3"/>
  <c r="F4161" i="3"/>
  <c r="F4158" i="3"/>
  <c r="F4151" i="3"/>
  <c r="F4148" i="3"/>
  <c r="F4145" i="3"/>
  <c r="F4142" i="3"/>
  <c r="I4141" i="3"/>
  <c r="F4140" i="3"/>
  <c r="F4137" i="3"/>
  <c r="F4133" i="3"/>
  <c r="F4131" i="3"/>
  <c r="F4129" i="3"/>
  <c r="F4127" i="3"/>
  <c r="F4125" i="3"/>
  <c r="F4121" i="3"/>
  <c r="F4117" i="3"/>
  <c r="F4115" i="3"/>
  <c r="F4113" i="3"/>
  <c r="F4109" i="3"/>
  <c r="I4108" i="3"/>
  <c r="F4107" i="3"/>
  <c r="F4105" i="3"/>
  <c r="F4101" i="3"/>
  <c r="F4099" i="3"/>
  <c r="F4097" i="3"/>
  <c r="F4095" i="3"/>
  <c r="F4091" i="3"/>
  <c r="F4088" i="3"/>
  <c r="F4035" i="3"/>
  <c r="F4033" i="3"/>
  <c r="F4031" i="3"/>
  <c r="F4028" i="3"/>
  <c r="F4025" i="3"/>
  <c r="F4022" i="3"/>
  <c r="F4019" i="3"/>
  <c r="F4017" i="3"/>
  <c r="F4010" i="3"/>
  <c r="F4006" i="3"/>
  <c r="F4004" i="3"/>
  <c r="F4001" i="3"/>
  <c r="F3998" i="3"/>
  <c r="F3995" i="3"/>
  <c r="F3991" i="3"/>
  <c r="F3988" i="3"/>
  <c r="F3985" i="3"/>
  <c r="F3982" i="3"/>
  <c r="F3980" i="3"/>
  <c r="F3978" i="3"/>
  <c r="F3976" i="3"/>
  <c r="F3972" i="3"/>
  <c r="F3937" i="3"/>
  <c r="F3939" i="3" s="1"/>
  <c r="F3958" i="3" s="1"/>
  <c r="F3928" i="3"/>
  <c r="F3924" i="3"/>
  <c r="F3916" i="3"/>
  <c r="F3911" i="3"/>
  <c r="F3906" i="3"/>
  <c r="F3896" i="3"/>
  <c r="F3893" i="3"/>
  <c r="F3888" i="3"/>
  <c r="F3879" i="3"/>
  <c r="F3874" i="3"/>
  <c r="F3866" i="3"/>
  <c r="F3861" i="3"/>
  <c r="F3856" i="3"/>
  <c r="F3851" i="3"/>
  <c r="F3841" i="3"/>
  <c r="F3837" i="3"/>
  <c r="F3833" i="3"/>
  <c r="F3829" i="3"/>
  <c r="F3825" i="3"/>
  <c r="F3821" i="3"/>
  <c r="G3819" i="3"/>
  <c r="F4153" i="3" l="1"/>
  <c r="F4301" i="3" s="1"/>
  <c r="F4166" i="3"/>
  <c r="F4303" i="3" s="1"/>
  <c r="F3930" i="3"/>
  <c r="F3956" i="3" s="1"/>
  <c r="F4284" i="3"/>
  <c r="F4305" i="3" s="1"/>
  <c r="F4294" i="3"/>
  <c r="F4307" i="3" s="1"/>
  <c r="F4037" i="3"/>
  <c r="F4048" i="3" s="1"/>
  <c r="F3843" i="3"/>
  <c r="F3948" i="3" s="1"/>
  <c r="F3881" i="3"/>
  <c r="F3950" i="3" s="1"/>
  <c r="F3918" i="3"/>
  <c r="F3954" i="3" s="1"/>
  <c r="F4012" i="3"/>
  <c r="F4046" i="3" s="1"/>
  <c r="F3898" i="3"/>
  <c r="F3952" i="3" s="1"/>
  <c r="G2564" i="3"/>
  <c r="G2562" i="3"/>
  <c r="G2560" i="3"/>
  <c r="G3806" i="3"/>
  <c r="G3804" i="3"/>
  <c r="G3802" i="3"/>
  <c r="F3764" i="3"/>
  <c r="F3753" i="3"/>
  <c r="F3749" i="3"/>
  <c r="F3743" i="3"/>
  <c r="F3737" i="3"/>
  <c r="F3725" i="3"/>
  <c r="F3727" i="3" s="1"/>
  <c r="F3787" i="3" s="1"/>
  <c r="F3717" i="3"/>
  <c r="F3716" i="3"/>
  <c r="F3715" i="3"/>
  <c r="F3714" i="3"/>
  <c r="F3713" i="3"/>
  <c r="F3712" i="3"/>
  <c r="F3699" i="3"/>
  <c r="G3694" i="3"/>
  <c r="F3694" i="3"/>
  <c r="F3686" i="3"/>
  <c r="F3685" i="3"/>
  <c r="F3684" i="3"/>
  <c r="F3683" i="3"/>
  <c r="F3682" i="3"/>
  <c r="F3681" i="3"/>
  <c r="F3669" i="3"/>
  <c r="F3665" i="3"/>
  <c r="F3661" i="3"/>
  <c r="F3657" i="3"/>
  <c r="B3656" i="3"/>
  <c r="B3655" i="3"/>
  <c r="B3645" i="3"/>
  <c r="B3644" i="3"/>
  <c r="B3642" i="3"/>
  <c r="B3640" i="3"/>
  <c r="B3641" i="3" s="1"/>
  <c r="F3635" i="3"/>
  <c r="F3632" i="3"/>
  <c r="F3631" i="3"/>
  <c r="F3630" i="3"/>
  <c r="F3627" i="3"/>
  <c r="B3624" i="3"/>
  <c r="F3624" i="3" s="1"/>
  <c r="F3620" i="3"/>
  <c r="F3616" i="3"/>
  <c r="B3612" i="3"/>
  <c r="F3612" i="3" s="1"/>
  <c r="F3596" i="3"/>
  <c r="B3591" i="3"/>
  <c r="F3591" i="3" s="1"/>
  <c r="F3590" i="3"/>
  <c r="F3589" i="3"/>
  <c r="F3588" i="3"/>
  <c r="F3582" i="3"/>
  <c r="F3581" i="3"/>
  <c r="F3577" i="3"/>
  <c r="F3571" i="3"/>
  <c r="F3570" i="3"/>
  <c r="F3565" i="3"/>
  <c r="F3562" i="3"/>
  <c r="F3561" i="3"/>
  <c r="F3557" i="3"/>
  <c r="F3556" i="3"/>
  <c r="B3552" i="3"/>
  <c r="B3553" i="3" s="1"/>
  <c r="F3553" i="3" s="1"/>
  <c r="B3548" i="3"/>
  <c r="F3547" i="3"/>
  <c r="F3546" i="3"/>
  <c r="F3545" i="3"/>
  <c r="F3544" i="3"/>
  <c r="F3543" i="3"/>
  <c r="F3542" i="3"/>
  <c r="F3541" i="3"/>
  <c r="F3540" i="3"/>
  <c r="F3539" i="3"/>
  <c r="F3538" i="3"/>
  <c r="F3529" i="3"/>
  <c r="F3528" i="3"/>
  <c r="F3527" i="3"/>
  <c r="B3526" i="3"/>
  <c r="F3526" i="3" s="1"/>
  <c r="B3525" i="3"/>
  <c r="F3525" i="3" s="1"/>
  <c r="B3524" i="3"/>
  <c r="B3523" i="3"/>
  <c r="F3522" i="3"/>
  <c r="B3514" i="3"/>
  <c r="F3514" i="3" s="1"/>
  <c r="F3497" i="3"/>
  <c r="F3492" i="3"/>
  <c r="F3482" i="3"/>
  <c r="F3476" i="3"/>
  <c r="F3472" i="3"/>
  <c r="F3464" i="3"/>
  <c r="B3456" i="3"/>
  <c r="F3456" i="3" s="1"/>
  <c r="B3455" i="3"/>
  <c r="F3455" i="3" s="1"/>
  <c r="F3443" i="3"/>
  <c r="F3436" i="3"/>
  <c r="F3425" i="3"/>
  <c r="F3416" i="3"/>
  <c r="F3415" i="3"/>
  <c r="F3414" i="3"/>
  <c r="B3407" i="3"/>
  <c r="B3758" i="3" s="1"/>
  <c r="F3758" i="3" s="1"/>
  <c r="F3406" i="3"/>
  <c r="F3405" i="3"/>
  <c r="F3404" i="3"/>
  <c r="F3403" i="3"/>
  <c r="F3402" i="3"/>
  <c r="F3401" i="3"/>
  <c r="F3400" i="3"/>
  <c r="F3399" i="3"/>
  <c r="F3357" i="3"/>
  <c r="F3346" i="3"/>
  <c r="F3342" i="3"/>
  <c r="F3336" i="3"/>
  <c r="F3330" i="3"/>
  <c r="F3318" i="3"/>
  <c r="F3320" i="3" s="1"/>
  <c r="F3380" i="3" s="1"/>
  <c r="F3310" i="3"/>
  <c r="F3309" i="3"/>
  <c r="F3308" i="3"/>
  <c r="F3307" i="3"/>
  <c r="F3306" i="3"/>
  <c r="F3305" i="3"/>
  <c r="F3292" i="3"/>
  <c r="G3287" i="3"/>
  <c r="F3287" i="3"/>
  <c r="F3279" i="3"/>
  <c r="F3278" i="3"/>
  <c r="F3277" i="3"/>
  <c r="F3276" i="3"/>
  <c r="F3275" i="3"/>
  <c r="F3274" i="3"/>
  <c r="F3262" i="3"/>
  <c r="F3258" i="3"/>
  <c r="F3254" i="3"/>
  <c r="F3250" i="3"/>
  <c r="B3249" i="3"/>
  <c r="B3248" i="3"/>
  <c r="B3238" i="3"/>
  <c r="B3237" i="3"/>
  <c r="B3235" i="3"/>
  <c r="B3233" i="3"/>
  <c r="B3234" i="3" s="1"/>
  <c r="F3228" i="3"/>
  <c r="F3225" i="3"/>
  <c r="F3224" i="3"/>
  <c r="F3223" i="3"/>
  <c r="F3220" i="3"/>
  <c r="F3217" i="3"/>
  <c r="F3213" i="3"/>
  <c r="F3209" i="3"/>
  <c r="B3205" i="3"/>
  <c r="F3205" i="3" s="1"/>
  <c r="F3189" i="3"/>
  <c r="B3184" i="3"/>
  <c r="F3184" i="3" s="1"/>
  <c r="F3183" i="3"/>
  <c r="F3182" i="3"/>
  <c r="F3181" i="3"/>
  <c r="F3175" i="3"/>
  <c r="F3174" i="3"/>
  <c r="F3170" i="3"/>
  <c r="F3164" i="3"/>
  <c r="F3163" i="3"/>
  <c r="F3158" i="3"/>
  <c r="F3155" i="3"/>
  <c r="F3154" i="3"/>
  <c r="F3150" i="3"/>
  <c r="F3149" i="3"/>
  <c r="B3145" i="3"/>
  <c r="B3146" i="3" s="1"/>
  <c r="F3146" i="3" s="1"/>
  <c r="B3141" i="3"/>
  <c r="F3140" i="3"/>
  <c r="F3139" i="3"/>
  <c r="F3138" i="3"/>
  <c r="F3137" i="3"/>
  <c r="F3136" i="3"/>
  <c r="F3135" i="3"/>
  <c r="F3134" i="3"/>
  <c r="F3133" i="3"/>
  <c r="F3132" i="3"/>
  <c r="F3131" i="3"/>
  <c r="F3122" i="3"/>
  <c r="F3121" i="3"/>
  <c r="F3120" i="3"/>
  <c r="B3119" i="3"/>
  <c r="F3119" i="3" s="1"/>
  <c r="B3118" i="3"/>
  <c r="F3118" i="3" s="1"/>
  <c r="B3117" i="3"/>
  <c r="B3116" i="3"/>
  <c r="F3115" i="3"/>
  <c r="B3107" i="3"/>
  <c r="F3107" i="3" s="1"/>
  <c r="F3090" i="3"/>
  <c r="F3085" i="3"/>
  <c r="F3075" i="3"/>
  <c r="F3069" i="3"/>
  <c r="F3065" i="3"/>
  <c r="F3057" i="3"/>
  <c r="B3049" i="3"/>
  <c r="F3049" i="3" s="1"/>
  <c r="B3048" i="3"/>
  <c r="F3048" i="3" s="1"/>
  <c r="F3036" i="3"/>
  <c r="F3029" i="3"/>
  <c r="F3018" i="3"/>
  <c r="F3009" i="3"/>
  <c r="F3008" i="3"/>
  <c r="F3007" i="3"/>
  <c r="B3000" i="3"/>
  <c r="B3351" i="3" s="1"/>
  <c r="F3351" i="3" s="1"/>
  <c r="F2999" i="3"/>
  <c r="F2998" i="3"/>
  <c r="F2997" i="3"/>
  <c r="F2996" i="3"/>
  <c r="F2995" i="3"/>
  <c r="F2994" i="3"/>
  <c r="F2993" i="3"/>
  <c r="F2992" i="3"/>
  <c r="F2949" i="3"/>
  <c r="F2938" i="3"/>
  <c r="F2934" i="3"/>
  <c r="F2928" i="3"/>
  <c r="F2922" i="3"/>
  <c r="F2910" i="3"/>
  <c r="F2912" i="3" s="1"/>
  <c r="F2972" i="3" s="1"/>
  <c r="F2902" i="3"/>
  <c r="F2901" i="3"/>
  <c r="F2900" i="3"/>
  <c r="F2899" i="3"/>
  <c r="F2898" i="3"/>
  <c r="F2897" i="3"/>
  <c r="F2884" i="3"/>
  <c r="G2879" i="3"/>
  <c r="F2879" i="3"/>
  <c r="F2871" i="3"/>
  <c r="F2870" i="3"/>
  <c r="F2869" i="3"/>
  <c r="F2868" i="3"/>
  <c r="F2867" i="3"/>
  <c r="F2866" i="3"/>
  <c r="F2854" i="3"/>
  <c r="B2850" i="3"/>
  <c r="F2850" i="3" s="1"/>
  <c r="F2846" i="3"/>
  <c r="F2842" i="3"/>
  <c r="B2841" i="3"/>
  <c r="B2840" i="3"/>
  <c r="B2830" i="3"/>
  <c r="B2829" i="3"/>
  <c r="B2827" i="3"/>
  <c r="B2825" i="3"/>
  <c r="B2826" i="3" s="1"/>
  <c r="F2820" i="3"/>
  <c r="F2817" i="3"/>
  <c r="F2816" i="3"/>
  <c r="F2815" i="3"/>
  <c r="F2812" i="3"/>
  <c r="F2809" i="3"/>
  <c r="F2805" i="3"/>
  <c r="F2801" i="3"/>
  <c r="B2797" i="3"/>
  <c r="F2797" i="3" s="1"/>
  <c r="F2781" i="3"/>
  <c r="B2775" i="3"/>
  <c r="F2775" i="3" s="1"/>
  <c r="B2774" i="3"/>
  <c r="F2774" i="3" s="1"/>
  <c r="B2773" i="3"/>
  <c r="F2773" i="3" s="1"/>
  <c r="F2767" i="3"/>
  <c r="F2766" i="3"/>
  <c r="F2762" i="3"/>
  <c r="F2756" i="3"/>
  <c r="F2755" i="3"/>
  <c r="F2750" i="3"/>
  <c r="F2747" i="3"/>
  <c r="F2746" i="3"/>
  <c r="F2742" i="3"/>
  <c r="F2741" i="3"/>
  <c r="B2737" i="3"/>
  <c r="B2738" i="3" s="1"/>
  <c r="F2738" i="3" s="1"/>
  <c r="B2733" i="3"/>
  <c r="F2732" i="3"/>
  <c r="F2731" i="3"/>
  <c r="F2730" i="3"/>
  <c r="F2729" i="3"/>
  <c r="F2728" i="3"/>
  <c r="F2727" i="3"/>
  <c r="F2726" i="3"/>
  <c r="F2725" i="3"/>
  <c r="F2724" i="3"/>
  <c r="F2723" i="3"/>
  <c r="F2714" i="3"/>
  <c r="F2713" i="3"/>
  <c r="F2712" i="3"/>
  <c r="B2711" i="3"/>
  <c r="F2711" i="3" s="1"/>
  <c r="B2710" i="3"/>
  <c r="F2710" i="3" s="1"/>
  <c r="B2709" i="3"/>
  <c r="B2708" i="3"/>
  <c r="F2708" i="3" s="1"/>
  <c r="F2707" i="3"/>
  <c r="B2699" i="3"/>
  <c r="F2699" i="3" s="1"/>
  <c r="F2682" i="3"/>
  <c r="F2677" i="3"/>
  <c r="F2667" i="3"/>
  <c r="F2661" i="3"/>
  <c r="B2657" i="3"/>
  <c r="F2657" i="3" s="1"/>
  <c r="F2649" i="3"/>
  <c r="B2641" i="3"/>
  <c r="F2641" i="3" s="1"/>
  <c r="B2640" i="3"/>
  <c r="F2640" i="3" s="1"/>
  <c r="F2628" i="3"/>
  <c r="F2621" i="3"/>
  <c r="F2610" i="3"/>
  <c r="F2601" i="3"/>
  <c r="F2600" i="3"/>
  <c r="F2599" i="3"/>
  <c r="B2592" i="3"/>
  <c r="B2943" i="3" s="1"/>
  <c r="F2943" i="3" s="1"/>
  <c r="F2591" i="3"/>
  <c r="F2590" i="3"/>
  <c r="F2589" i="3"/>
  <c r="F2588" i="3"/>
  <c r="F2587" i="3"/>
  <c r="F2586" i="3"/>
  <c r="F2585" i="3"/>
  <c r="F2584" i="3"/>
  <c r="F2522" i="3"/>
  <c r="F2511" i="3"/>
  <c r="F2507" i="3"/>
  <c r="F2501" i="3"/>
  <c r="F2495" i="3"/>
  <c r="F2483" i="3"/>
  <c r="F2485" i="3" s="1"/>
  <c r="F2545" i="3" s="1"/>
  <c r="C2475" i="3"/>
  <c r="F2475" i="3" s="1"/>
  <c r="C2474" i="3"/>
  <c r="F2474" i="3" s="1"/>
  <c r="C2473" i="3"/>
  <c r="F2473" i="3" s="1"/>
  <c r="C2472" i="3"/>
  <c r="F2472" i="3" s="1"/>
  <c r="C2471" i="3"/>
  <c r="F2471" i="3" s="1"/>
  <c r="C2470" i="3"/>
  <c r="F2470" i="3" s="1"/>
  <c r="F2457" i="3"/>
  <c r="G2452" i="3"/>
  <c r="F2452" i="3"/>
  <c r="C2444" i="3"/>
  <c r="F2444" i="3" s="1"/>
  <c r="C2443" i="3"/>
  <c r="F2443" i="3" s="1"/>
  <c r="C2442" i="3"/>
  <c r="F2442" i="3" s="1"/>
  <c r="C2441" i="3"/>
  <c r="F2441" i="3" s="1"/>
  <c r="C2440" i="3"/>
  <c r="F2440" i="3" s="1"/>
  <c r="C2439" i="3"/>
  <c r="F2439" i="3" s="1"/>
  <c r="F2427" i="3"/>
  <c r="F2423" i="3"/>
  <c r="F2420" i="3"/>
  <c r="F2419" i="3"/>
  <c r="F2418" i="3"/>
  <c r="B2415" i="3"/>
  <c r="F2415" i="3" s="1"/>
  <c r="F2412" i="3"/>
  <c r="F2408" i="3"/>
  <c r="F2404" i="3"/>
  <c r="B2400" i="3"/>
  <c r="F2400" i="3" s="1"/>
  <c r="B2382" i="3"/>
  <c r="F2382" i="3" s="1"/>
  <c r="F2376" i="3"/>
  <c r="F2375" i="3"/>
  <c r="F2371" i="3"/>
  <c r="F2364" i="3"/>
  <c r="F2359" i="3"/>
  <c r="F2356" i="3"/>
  <c r="F2355" i="3"/>
  <c r="F2351" i="3"/>
  <c r="F2350" i="3"/>
  <c r="F2347" i="3"/>
  <c r="F2346" i="3"/>
  <c r="B2342" i="3"/>
  <c r="B2365" i="3" s="1"/>
  <c r="F2365" i="3" s="1"/>
  <c r="F2341" i="3"/>
  <c r="F2340" i="3"/>
  <c r="F2339" i="3"/>
  <c r="F2338" i="3"/>
  <c r="F2337" i="3"/>
  <c r="F2336" i="3"/>
  <c r="F2335" i="3"/>
  <c r="F2334" i="3"/>
  <c r="F2325" i="3"/>
  <c r="F2324" i="3"/>
  <c r="F2323" i="3"/>
  <c r="B2322" i="3"/>
  <c r="F2322" i="3" s="1"/>
  <c r="B2321" i="3"/>
  <c r="F2321" i="3" s="1"/>
  <c r="B2320" i="3"/>
  <c r="F2320" i="3" s="1"/>
  <c r="B2319" i="3"/>
  <c r="F2319" i="3" s="1"/>
  <c r="F2318" i="3"/>
  <c r="B2310" i="3"/>
  <c r="F2310" i="3" s="1"/>
  <c r="F2293" i="3"/>
  <c r="F2288" i="3"/>
  <c r="F2278" i="3"/>
  <c r="F2272" i="3"/>
  <c r="F2268" i="3"/>
  <c r="F2260" i="3"/>
  <c r="B2252" i="3"/>
  <c r="F2252" i="3" s="1"/>
  <c r="B2251" i="3"/>
  <c r="F2251" i="3" s="1"/>
  <c r="F2239" i="3"/>
  <c r="F2232" i="3"/>
  <c r="F2221" i="3"/>
  <c r="F2212" i="3"/>
  <c r="F2211" i="3"/>
  <c r="F2210" i="3"/>
  <c r="B2203" i="3"/>
  <c r="B2516" i="3" s="1"/>
  <c r="F2516" i="3" s="1"/>
  <c r="F2202" i="3"/>
  <c r="F2201" i="3"/>
  <c r="F2200" i="3"/>
  <c r="F2199" i="3"/>
  <c r="F2198" i="3"/>
  <c r="F2197" i="3"/>
  <c r="F2196" i="3"/>
  <c r="F2195" i="3"/>
  <c r="F2152" i="3"/>
  <c r="F2141" i="3"/>
  <c r="F2137" i="3"/>
  <c r="F2131" i="3"/>
  <c r="F2125" i="3"/>
  <c r="F2113" i="3"/>
  <c r="F2115" i="3" s="1"/>
  <c r="F2175" i="3" s="1"/>
  <c r="C2105" i="3"/>
  <c r="F2105" i="3" s="1"/>
  <c r="C2104" i="3"/>
  <c r="F2104" i="3" s="1"/>
  <c r="C2103" i="3"/>
  <c r="F2103" i="3" s="1"/>
  <c r="C2102" i="3"/>
  <c r="F2102" i="3" s="1"/>
  <c r="C2101" i="3"/>
  <c r="F2101" i="3" s="1"/>
  <c r="C2100" i="3"/>
  <c r="F2100" i="3" s="1"/>
  <c r="F2087" i="3"/>
  <c r="G2082" i="3"/>
  <c r="F2082" i="3"/>
  <c r="C2074" i="3"/>
  <c r="F2074" i="3" s="1"/>
  <c r="C2073" i="3"/>
  <c r="F2073" i="3" s="1"/>
  <c r="C2072" i="3"/>
  <c r="F2072" i="3" s="1"/>
  <c r="C2071" i="3"/>
  <c r="F2071" i="3" s="1"/>
  <c r="C2070" i="3"/>
  <c r="F2070" i="3" s="1"/>
  <c r="C2069" i="3"/>
  <c r="F2069" i="3" s="1"/>
  <c r="F2057" i="3"/>
  <c r="F2053" i="3"/>
  <c r="F2050" i="3"/>
  <c r="F2049" i="3"/>
  <c r="F2048" i="3"/>
  <c r="B2045" i="3"/>
  <c r="F2045" i="3" s="1"/>
  <c r="F2042" i="3"/>
  <c r="F2038" i="3"/>
  <c r="F2034" i="3"/>
  <c r="B2030" i="3"/>
  <c r="F2030" i="3" s="1"/>
  <c r="B2012" i="3"/>
  <c r="F2012" i="3" s="1"/>
  <c r="F2006" i="3"/>
  <c r="F2005" i="3"/>
  <c r="F2001" i="3"/>
  <c r="F1994" i="3"/>
  <c r="F1989" i="3"/>
  <c r="F1986" i="3"/>
  <c r="F1985" i="3"/>
  <c r="F1981" i="3"/>
  <c r="F1980" i="3"/>
  <c r="F1977" i="3"/>
  <c r="F1976" i="3"/>
  <c r="B1972" i="3"/>
  <c r="B1995" i="3" s="1"/>
  <c r="F1995" i="3" s="1"/>
  <c r="F1971" i="3"/>
  <c r="F1970" i="3"/>
  <c r="F1969" i="3"/>
  <c r="F1968" i="3"/>
  <c r="F1967" i="3"/>
  <c r="F1966" i="3"/>
  <c r="F1965" i="3"/>
  <c r="F1964" i="3"/>
  <c r="F1954" i="3"/>
  <c r="F1953" i="3"/>
  <c r="F1952" i="3"/>
  <c r="B1951" i="3"/>
  <c r="F1951" i="3" s="1"/>
  <c r="B1950" i="3"/>
  <c r="F1950" i="3" s="1"/>
  <c r="B1949" i="3"/>
  <c r="B1948" i="3"/>
  <c r="F1948" i="3" s="1"/>
  <c r="F1947" i="3"/>
  <c r="B1939" i="3"/>
  <c r="F1939" i="3" s="1"/>
  <c r="F1922" i="3"/>
  <c r="F1917" i="3"/>
  <c r="F1907" i="3"/>
  <c r="F1901" i="3"/>
  <c r="F1897" i="3"/>
  <c r="F1889" i="3"/>
  <c r="B1881" i="3"/>
  <c r="F1881" i="3" s="1"/>
  <c r="B1880" i="3"/>
  <c r="F1880" i="3" s="1"/>
  <c r="F1868" i="3"/>
  <c r="F1861" i="3"/>
  <c r="F1850" i="3"/>
  <c r="F1841" i="3"/>
  <c r="F1840" i="3"/>
  <c r="F1839" i="3"/>
  <c r="B1832" i="3"/>
  <c r="B2146" i="3" s="1"/>
  <c r="F2146" i="3" s="1"/>
  <c r="F1831" i="3"/>
  <c r="F1830" i="3"/>
  <c r="F1829" i="3"/>
  <c r="F1828" i="3"/>
  <c r="F1827" i="3"/>
  <c r="F1826" i="3"/>
  <c r="F1825" i="3"/>
  <c r="F1824" i="3"/>
  <c r="F1780" i="3"/>
  <c r="F1769" i="3"/>
  <c r="F1765" i="3"/>
  <c r="F1759" i="3"/>
  <c r="F1753" i="3"/>
  <c r="F1741" i="3"/>
  <c r="F1743" i="3" s="1"/>
  <c r="F1804" i="3" s="1"/>
  <c r="C1733" i="3"/>
  <c r="F1733" i="3" s="1"/>
  <c r="C1732" i="3"/>
  <c r="F1732" i="3" s="1"/>
  <c r="C1731" i="3"/>
  <c r="F1731" i="3" s="1"/>
  <c r="C1730" i="3"/>
  <c r="F1730" i="3" s="1"/>
  <c r="C1729" i="3"/>
  <c r="F1729" i="3" s="1"/>
  <c r="C1728" i="3"/>
  <c r="F1728" i="3" s="1"/>
  <c r="F1715" i="3"/>
  <c r="G1710" i="3"/>
  <c r="F1710" i="3"/>
  <c r="C1702" i="3"/>
  <c r="F1702" i="3" s="1"/>
  <c r="C1701" i="3"/>
  <c r="F1701" i="3" s="1"/>
  <c r="C1700" i="3"/>
  <c r="F1700" i="3" s="1"/>
  <c r="C1699" i="3"/>
  <c r="F1699" i="3" s="1"/>
  <c r="C1698" i="3"/>
  <c r="F1698" i="3" s="1"/>
  <c r="C1697" i="3"/>
  <c r="F1697" i="3" s="1"/>
  <c r="F1685" i="3"/>
  <c r="F1681" i="3"/>
  <c r="F1678" i="3"/>
  <c r="F1677" i="3"/>
  <c r="F1676" i="3"/>
  <c r="F1673" i="3"/>
  <c r="F1670" i="3"/>
  <c r="F1666" i="3"/>
  <c r="F1662" i="3"/>
  <c r="B1658" i="3"/>
  <c r="F1658" i="3" s="1"/>
  <c r="B1640" i="3"/>
  <c r="B1641" i="3" s="1"/>
  <c r="F1641" i="3" s="1"/>
  <c r="F1634" i="3"/>
  <c r="F1633" i="3"/>
  <c r="F1629" i="3"/>
  <c r="F1623" i="3"/>
  <c r="F1622" i="3"/>
  <c r="F1617" i="3"/>
  <c r="F1614" i="3"/>
  <c r="F1613" i="3"/>
  <c r="F1609" i="3"/>
  <c r="F1608" i="3"/>
  <c r="F1605" i="3"/>
  <c r="F1604" i="3"/>
  <c r="B1600" i="3"/>
  <c r="F1599" i="3"/>
  <c r="F1598" i="3"/>
  <c r="F1597" i="3"/>
  <c r="F1596" i="3"/>
  <c r="F1595" i="3"/>
  <c r="F1594" i="3"/>
  <c r="F1584" i="3"/>
  <c r="F1583" i="3"/>
  <c r="F1582" i="3"/>
  <c r="B1581" i="3"/>
  <c r="F1581" i="3" s="1"/>
  <c r="B1580" i="3"/>
  <c r="F1580" i="3" s="1"/>
  <c r="B1579" i="3"/>
  <c r="F1579" i="3" s="1"/>
  <c r="B1578" i="3"/>
  <c r="F1578" i="3" s="1"/>
  <c r="F1577" i="3"/>
  <c r="B1569" i="3"/>
  <c r="F1569" i="3" s="1"/>
  <c r="F1552" i="3"/>
  <c r="F1547" i="3"/>
  <c r="F1537" i="3"/>
  <c r="F1531" i="3"/>
  <c r="F1527" i="3"/>
  <c r="F1519" i="3"/>
  <c r="B1511" i="3"/>
  <c r="F1511" i="3" s="1"/>
  <c r="B1510" i="3"/>
  <c r="F1510" i="3" s="1"/>
  <c r="F1498" i="3"/>
  <c r="F1491" i="3"/>
  <c r="F1480" i="3"/>
  <c r="F1471" i="3"/>
  <c r="F1470" i="3"/>
  <c r="F1469" i="3"/>
  <c r="B1462" i="3"/>
  <c r="B1774" i="3" s="1"/>
  <c r="F1774" i="3" s="1"/>
  <c r="F1461" i="3"/>
  <c r="F1460" i="3"/>
  <c r="F1459" i="3"/>
  <c r="F1458" i="3"/>
  <c r="F1457" i="3"/>
  <c r="F1456" i="3"/>
  <c r="F1455" i="3"/>
  <c r="F1454" i="3"/>
  <c r="F1397" i="3"/>
  <c r="F1372" i="3"/>
  <c r="F1368" i="3"/>
  <c r="F1362" i="3"/>
  <c r="F1348" i="3"/>
  <c r="B1333" i="3"/>
  <c r="F1333" i="3" s="1"/>
  <c r="F1324" i="3"/>
  <c r="F1313" i="3"/>
  <c r="F1312" i="3"/>
  <c r="F1311" i="3"/>
  <c r="F1308" i="3"/>
  <c r="F1307" i="3"/>
  <c r="B1306" i="3"/>
  <c r="F1306" i="3" s="1"/>
  <c r="F1303" i="3"/>
  <c r="F1299" i="3"/>
  <c r="B1288" i="3"/>
  <c r="F1288" i="3" s="1"/>
  <c r="B1287" i="3"/>
  <c r="F1287" i="3" s="1"/>
  <c r="B1286" i="3"/>
  <c r="F1286" i="3" s="1"/>
  <c r="B1285" i="3"/>
  <c r="F1285" i="3" s="1"/>
  <c r="B1284" i="3"/>
  <c r="F1284" i="3" s="1"/>
  <c r="B1283" i="3"/>
  <c r="F1283" i="3" s="1"/>
  <c r="B1271" i="3"/>
  <c r="F1271" i="3" s="1"/>
  <c r="B1262" i="3"/>
  <c r="F1262" i="3" s="1"/>
  <c r="B1253" i="3"/>
  <c r="F1253" i="3" s="1"/>
  <c r="B1246" i="3"/>
  <c r="F1246" i="3" s="1"/>
  <c r="F1234" i="3"/>
  <c r="F1203" i="3"/>
  <c r="F1202" i="3"/>
  <c r="F1192" i="3"/>
  <c r="F1191" i="3"/>
  <c r="F1190" i="3"/>
  <c r="F1189" i="3"/>
  <c r="F1188" i="3"/>
  <c r="F1176" i="3"/>
  <c r="F1175" i="3"/>
  <c r="F1174" i="3"/>
  <c r="F1173" i="3"/>
  <c r="F1172" i="3"/>
  <c r="F1171" i="3"/>
  <c r="F1170" i="3"/>
  <c r="F1169" i="3"/>
  <c r="F1168" i="3"/>
  <c r="F1167" i="3"/>
  <c r="F1166" i="3"/>
  <c r="F1165" i="3"/>
  <c r="F1164" i="3"/>
  <c r="F1163" i="3"/>
  <c r="F1162" i="3"/>
  <c r="F1161" i="3"/>
  <c r="F1160" i="3"/>
  <c r="F1159" i="3"/>
  <c r="F1158" i="3"/>
  <c r="F1157" i="3"/>
  <c r="F1156" i="3"/>
  <c r="F1155" i="3"/>
  <c r="F1154" i="3"/>
  <c r="F1153" i="3"/>
  <c r="F1152" i="3"/>
  <c r="F1151" i="3"/>
  <c r="F1150" i="3"/>
  <c r="F1149" i="3"/>
  <c r="F1148" i="3"/>
  <c r="F1147" i="3"/>
  <c r="F1146" i="3"/>
  <c r="F1145" i="3"/>
  <c r="F1144" i="3"/>
  <c r="F1143" i="3"/>
  <c r="F1142" i="3"/>
  <c r="F1141" i="3"/>
  <c r="F1140" i="3"/>
  <c r="F1139" i="3"/>
  <c r="F1133" i="3"/>
  <c r="F1127" i="3"/>
  <c r="F1122" i="3"/>
  <c r="F1113" i="3"/>
  <c r="F1106" i="3"/>
  <c r="F1099" i="3"/>
  <c r="B1082" i="3"/>
  <c r="F1082" i="3" s="1"/>
  <c r="F1077" i="3"/>
  <c r="F1067" i="3"/>
  <c r="F1053" i="3"/>
  <c r="F1049" i="3"/>
  <c r="F1040" i="3"/>
  <c r="B1032" i="3"/>
  <c r="F1032" i="3" s="1"/>
  <c r="B1031" i="3"/>
  <c r="F1031" i="3" s="1"/>
  <c r="F1013" i="3"/>
  <c r="F1006" i="3"/>
  <c r="F995" i="3"/>
  <c r="F986" i="3"/>
  <c r="F985" i="3"/>
  <c r="F984" i="3"/>
  <c r="B977" i="3"/>
  <c r="B1377" i="3" s="1"/>
  <c r="F976" i="3"/>
  <c r="F975" i="3"/>
  <c r="F974" i="3"/>
  <c r="F936" i="3"/>
  <c r="F911" i="3"/>
  <c r="F907" i="3"/>
  <c r="F901" i="3"/>
  <c r="F887" i="3"/>
  <c r="B872" i="3"/>
  <c r="F872" i="3" s="1"/>
  <c r="F863" i="3"/>
  <c r="F852" i="3"/>
  <c r="F851" i="3"/>
  <c r="F850" i="3"/>
  <c r="F847" i="3"/>
  <c r="F846" i="3"/>
  <c r="B845" i="3"/>
  <c r="F845" i="3" s="1"/>
  <c r="F842" i="3"/>
  <c r="F838" i="3"/>
  <c r="B827" i="3"/>
  <c r="F827" i="3" s="1"/>
  <c r="B826" i="3"/>
  <c r="F826" i="3" s="1"/>
  <c r="B825" i="3"/>
  <c r="F825" i="3" s="1"/>
  <c r="B824" i="3"/>
  <c r="F824" i="3" s="1"/>
  <c r="B823" i="3"/>
  <c r="F823" i="3" s="1"/>
  <c r="B822" i="3"/>
  <c r="F822" i="3" s="1"/>
  <c r="B810" i="3"/>
  <c r="F810" i="3" s="1"/>
  <c r="B801" i="3"/>
  <c r="F801" i="3" s="1"/>
  <c r="B792" i="3"/>
  <c r="F792" i="3" s="1"/>
  <c r="B785" i="3"/>
  <c r="F785" i="3" s="1"/>
  <c r="F773" i="3"/>
  <c r="F742" i="3"/>
  <c r="F741" i="3"/>
  <c r="F731" i="3"/>
  <c r="F730" i="3"/>
  <c r="F729" i="3"/>
  <c r="F728" i="3"/>
  <c r="F727" i="3"/>
  <c r="F715" i="3"/>
  <c r="F714" i="3"/>
  <c r="F713" i="3"/>
  <c r="F712" i="3"/>
  <c r="F711" i="3"/>
  <c r="F710" i="3"/>
  <c r="F709" i="3"/>
  <c r="F708" i="3"/>
  <c r="F707" i="3"/>
  <c r="F706" i="3"/>
  <c r="F705" i="3"/>
  <c r="F704" i="3"/>
  <c r="F703" i="3"/>
  <c r="F702" i="3"/>
  <c r="F701" i="3"/>
  <c r="F700" i="3"/>
  <c r="F699" i="3"/>
  <c r="F698" i="3"/>
  <c r="F697" i="3"/>
  <c r="F696" i="3"/>
  <c r="F695" i="3"/>
  <c r="F694" i="3"/>
  <c r="F693" i="3"/>
  <c r="F692" i="3"/>
  <c r="F691" i="3"/>
  <c r="F690" i="3"/>
  <c r="F689" i="3"/>
  <c r="F688" i="3"/>
  <c r="F687" i="3"/>
  <c r="F686" i="3"/>
  <c r="F685" i="3"/>
  <c r="F684" i="3"/>
  <c r="F683" i="3"/>
  <c r="F682" i="3"/>
  <c r="F676" i="3"/>
  <c r="F670" i="3"/>
  <c r="F665" i="3"/>
  <c r="B656" i="3"/>
  <c r="F656" i="3" s="1"/>
  <c r="F649" i="3"/>
  <c r="B642" i="3"/>
  <c r="F642" i="3" s="1"/>
  <c r="B625" i="3"/>
  <c r="F625" i="3" s="1"/>
  <c r="F620" i="3"/>
  <c r="F610" i="3"/>
  <c r="F596" i="3"/>
  <c r="F592" i="3"/>
  <c r="F583" i="3"/>
  <c r="B575" i="3"/>
  <c r="F575" i="3" s="1"/>
  <c r="B574" i="3"/>
  <c r="F574" i="3" s="1"/>
  <c r="F556" i="3"/>
  <c r="F549" i="3"/>
  <c r="F538" i="3"/>
  <c r="F529" i="3"/>
  <c r="F528" i="3"/>
  <c r="F527" i="3"/>
  <c r="B524" i="3"/>
  <c r="F524" i="3" s="1"/>
  <c r="B520" i="3"/>
  <c r="B916" i="3" s="1"/>
  <c r="F519" i="3"/>
  <c r="F518" i="3"/>
  <c r="F247" i="3"/>
  <c r="F242" i="3"/>
  <c r="F241" i="3"/>
  <c r="F256" i="3"/>
  <c r="F240" i="3"/>
  <c r="F243" i="3"/>
  <c r="B417" i="3"/>
  <c r="F417" i="3" s="1"/>
  <c r="B408" i="3"/>
  <c r="F408" i="3" s="1"/>
  <c r="B371" i="3"/>
  <c r="F371" i="3" s="1"/>
  <c r="B372" i="3"/>
  <c r="F372" i="3" s="1"/>
  <c r="B370" i="3"/>
  <c r="F370" i="3" s="1"/>
  <c r="B369" i="3"/>
  <c r="F369" i="3" s="1"/>
  <c r="B368" i="3"/>
  <c r="F368" i="3" s="1"/>
  <c r="B367" i="3"/>
  <c r="F367" i="3" s="1"/>
  <c r="B355" i="3"/>
  <c r="F355" i="3" s="1"/>
  <c r="B346" i="3"/>
  <c r="F346" i="3" s="1"/>
  <c r="B337" i="3"/>
  <c r="F337" i="3" s="1"/>
  <c r="B330" i="3"/>
  <c r="F330" i="3" s="1"/>
  <c r="F288" i="3"/>
  <c r="F196" i="3"/>
  <c r="B189" i="3"/>
  <c r="B172" i="3"/>
  <c r="F172" i="3" s="1"/>
  <c r="B167" i="3"/>
  <c r="F167" i="3" s="1"/>
  <c r="B157" i="3"/>
  <c r="F157" i="3" s="1"/>
  <c r="B143" i="3"/>
  <c r="F143" i="3" s="1"/>
  <c r="B139" i="3"/>
  <c r="F139" i="3" s="1"/>
  <c r="F392" i="3"/>
  <c r="F391" i="3"/>
  <c r="F397" i="3"/>
  <c r="F396" i="3"/>
  <c r="F395" i="3"/>
  <c r="F74" i="3"/>
  <c r="F65" i="3"/>
  <c r="F66" i="3"/>
  <c r="B67" i="3"/>
  <c r="B468" i="3" s="1"/>
  <c r="B71" i="3"/>
  <c r="F71" i="3" s="1"/>
  <c r="F75" i="3"/>
  <c r="F76" i="3"/>
  <c r="F85" i="3"/>
  <c r="F96" i="3"/>
  <c r="F103" i="3"/>
  <c r="B121" i="3"/>
  <c r="F121" i="3" s="1"/>
  <c r="B203" i="3"/>
  <c r="F203" i="3" s="1"/>
  <c r="F212" i="3"/>
  <c r="F217" i="3"/>
  <c r="F223" i="3"/>
  <c r="F229" i="3"/>
  <c r="F230" i="3"/>
  <c r="F231" i="3"/>
  <c r="F232" i="3"/>
  <c r="F233" i="3"/>
  <c r="F234" i="3"/>
  <c r="F235" i="3"/>
  <c r="F236" i="3"/>
  <c r="F237" i="3"/>
  <c r="F238" i="3"/>
  <c r="F239" i="3"/>
  <c r="F244" i="3"/>
  <c r="F245" i="3"/>
  <c r="F246" i="3"/>
  <c r="F248" i="3"/>
  <c r="F249" i="3"/>
  <c r="F250" i="3"/>
  <c r="F251" i="3"/>
  <c r="F252" i="3"/>
  <c r="F253" i="3"/>
  <c r="F254" i="3"/>
  <c r="F255" i="3"/>
  <c r="F257" i="3"/>
  <c r="F258" i="3"/>
  <c r="F259" i="3"/>
  <c r="F260" i="3"/>
  <c r="F261" i="3"/>
  <c r="F262" i="3"/>
  <c r="F274" i="3"/>
  <c r="F275" i="3"/>
  <c r="F276" i="3"/>
  <c r="F277" i="3"/>
  <c r="F278" i="3"/>
  <c r="F289" i="3"/>
  <c r="F318" i="3"/>
  <c r="F383" i="3"/>
  <c r="F387" i="3"/>
  <c r="F432" i="3"/>
  <c r="F446" i="3"/>
  <c r="F452" i="3"/>
  <c r="F456" i="3"/>
  <c r="F130" i="3"/>
  <c r="B390" i="3"/>
  <c r="F390" i="3" s="1"/>
  <c r="F481" i="3"/>
  <c r="F4051" i="3" l="1"/>
  <c r="F4065" i="3" s="1"/>
  <c r="F4309" i="3"/>
  <c r="F4329" i="3" s="1"/>
  <c r="G2566" i="3"/>
  <c r="G2567" i="3" s="1"/>
  <c r="G2568" i="3" s="1"/>
  <c r="F3960" i="3"/>
  <c r="G3808" i="3"/>
  <c r="G3809" i="3" s="1"/>
  <c r="G3810" i="3" s="1"/>
  <c r="B3651" i="3"/>
  <c r="B3244" i="3"/>
  <c r="F3116" i="3"/>
  <c r="B3123" i="3"/>
  <c r="F3552" i="3"/>
  <c r="F3313" i="3"/>
  <c r="F3378" i="3" s="1"/>
  <c r="B3004" i="3"/>
  <c r="F3004" i="3" s="1"/>
  <c r="F3038" i="3" s="1"/>
  <c r="F3372" i="3" s="1"/>
  <c r="B3530" i="3"/>
  <c r="F3524" i="3"/>
  <c r="F3720" i="3"/>
  <c r="F3785" i="3" s="1"/>
  <c r="B3761" i="3"/>
  <c r="F3761" i="3" s="1"/>
  <c r="B3508" i="3"/>
  <c r="F3508" i="3" s="1"/>
  <c r="F3516" i="3" s="1"/>
  <c r="F3781" i="3" s="1"/>
  <c r="F3523" i="3"/>
  <c r="B3601" i="3"/>
  <c r="F3601" i="3" s="1"/>
  <c r="B3767" i="3"/>
  <c r="F3767" i="3" s="1"/>
  <c r="B3604" i="3"/>
  <c r="F3604" i="3" s="1"/>
  <c r="B3757" i="3"/>
  <c r="F3757" i="3" s="1"/>
  <c r="B3411" i="3"/>
  <c r="F3411" i="3" s="1"/>
  <c r="F3445" i="3" s="1"/>
  <c r="F3779" i="3" s="1"/>
  <c r="F3145" i="3"/>
  <c r="B3354" i="3"/>
  <c r="F3354" i="3" s="1"/>
  <c r="B3101" i="3"/>
  <c r="F3101" i="3" s="1"/>
  <c r="F3109" i="3" s="1"/>
  <c r="F3374" i="3" s="1"/>
  <c r="B3194" i="3"/>
  <c r="F3194" i="3" s="1"/>
  <c r="B3360" i="3"/>
  <c r="F3360" i="3" s="1"/>
  <c r="B3350" i="3"/>
  <c r="F3350" i="3" s="1"/>
  <c r="F3117" i="3"/>
  <c r="B3197" i="3"/>
  <c r="F3197" i="3" s="1"/>
  <c r="B2836" i="3"/>
  <c r="F874" i="3"/>
  <c r="F955" i="3" s="1"/>
  <c r="F2737" i="3"/>
  <c r="F1640" i="3"/>
  <c r="B636" i="3"/>
  <c r="F636" i="3" s="1"/>
  <c r="F644" i="3" s="1"/>
  <c r="F949" i="3" s="1"/>
  <c r="F1335" i="3"/>
  <c r="F1416" i="3" s="1"/>
  <c r="B2013" i="3"/>
  <c r="F2013" i="3" s="1"/>
  <c r="F854" i="3"/>
  <c r="F953" i="3" s="1"/>
  <c r="B1836" i="3"/>
  <c r="F1836" i="3" s="1"/>
  <c r="F1870" i="3" s="1"/>
  <c r="F2167" i="3" s="1"/>
  <c r="B1933" i="3"/>
  <c r="F1933" i="3" s="1"/>
  <c r="F1941" i="3" s="1"/>
  <c r="F2169" i="3" s="1"/>
  <c r="B2596" i="3"/>
  <c r="F2596" i="3" s="1"/>
  <c r="F2630" i="3" s="1"/>
  <c r="F2964" i="3" s="1"/>
  <c r="B2693" i="3"/>
  <c r="F2693" i="3" s="1"/>
  <c r="F2701" i="3" s="1"/>
  <c r="F2966" i="3" s="1"/>
  <c r="F1315" i="3"/>
  <c r="F1414" i="3" s="1"/>
  <c r="B2383" i="3"/>
  <c r="F2383" i="3" s="1"/>
  <c r="B895" i="3"/>
  <c r="F895" i="3" s="1"/>
  <c r="B1585" i="3"/>
  <c r="B2776" i="3"/>
  <c r="F2776" i="3" s="1"/>
  <c r="B1777" i="3"/>
  <c r="F1777" i="3" s="1"/>
  <c r="B2149" i="3"/>
  <c r="F2149" i="3" s="1"/>
  <c r="B2715" i="3"/>
  <c r="B2946" i="3"/>
  <c r="F2946" i="3" s="1"/>
  <c r="B1955" i="3"/>
  <c r="B2304" i="3"/>
  <c r="F2304" i="3" s="1"/>
  <c r="F2312" i="3" s="1"/>
  <c r="F2539" i="3" s="1"/>
  <c r="F2905" i="3"/>
  <c r="F2970" i="3" s="1"/>
  <c r="F2709" i="3"/>
  <c r="B2786" i="3"/>
  <c r="F2786" i="3" s="1"/>
  <c r="B2952" i="3"/>
  <c r="F2952" i="3" s="1"/>
  <c r="B2789" i="3"/>
  <c r="F2789" i="3" s="1"/>
  <c r="B2942" i="3"/>
  <c r="F2942" i="3" s="1"/>
  <c r="F2478" i="3"/>
  <c r="F2543" i="3" s="1"/>
  <c r="B2326" i="3"/>
  <c r="B2519" i="3"/>
  <c r="F2519" i="3" s="1"/>
  <c r="B2389" i="3"/>
  <c r="F2389" i="3" s="1"/>
  <c r="B2392" i="3"/>
  <c r="F2392" i="3" s="1"/>
  <c r="B2525" i="3"/>
  <c r="F2525" i="3" s="1"/>
  <c r="B2207" i="3"/>
  <c r="F2207" i="3" s="1"/>
  <c r="F2241" i="3" s="1"/>
  <c r="F2537" i="3" s="1"/>
  <c r="B2515" i="3"/>
  <c r="F2515" i="3" s="1"/>
  <c r="F2108" i="3"/>
  <c r="F2173" i="3" s="1"/>
  <c r="F1949" i="3"/>
  <c r="B2019" i="3"/>
  <c r="F2019" i="3" s="1"/>
  <c r="B2022" i="3"/>
  <c r="F2022" i="3" s="1"/>
  <c r="B2155" i="3"/>
  <c r="F2155" i="3" s="1"/>
  <c r="B2145" i="3"/>
  <c r="F2145" i="3" s="1"/>
  <c r="F1736" i="3"/>
  <c r="F1802" i="3" s="1"/>
  <c r="B1647" i="3"/>
  <c r="F1647" i="3" s="1"/>
  <c r="B1466" i="3"/>
  <c r="F1466" i="3" s="1"/>
  <c r="F1500" i="3" s="1"/>
  <c r="F1796" i="3" s="1"/>
  <c r="B1783" i="3"/>
  <c r="F1783" i="3" s="1"/>
  <c r="B1650" i="3"/>
  <c r="F1650" i="3" s="1"/>
  <c r="B1773" i="3"/>
  <c r="F1773" i="3" s="1"/>
  <c r="B1563" i="3"/>
  <c r="F1563" i="3" s="1"/>
  <c r="F1571" i="3" s="1"/>
  <c r="F1798" i="3" s="1"/>
  <c r="B1378" i="3"/>
  <c r="F1378" i="3" s="1"/>
  <c r="F1377" i="3"/>
  <c r="B981" i="3"/>
  <c r="F981" i="3" s="1"/>
  <c r="F1015" i="3" s="1"/>
  <c r="F1408" i="3" s="1"/>
  <c r="B1356" i="3"/>
  <c r="F1356" i="3" s="1"/>
  <c r="B1384" i="3"/>
  <c r="B1093" i="3"/>
  <c r="F1093" i="3" s="1"/>
  <c r="F1101" i="3" s="1"/>
  <c r="F1410" i="3" s="1"/>
  <c r="B917" i="3"/>
  <c r="F917" i="3" s="1"/>
  <c r="F916" i="3"/>
  <c r="F558" i="3"/>
  <c r="F947" i="3" s="1"/>
  <c r="B923" i="3"/>
  <c r="B183" i="3"/>
  <c r="F183" i="3" s="1"/>
  <c r="F105" i="3"/>
  <c r="F492" i="3" s="1"/>
  <c r="F419" i="3"/>
  <c r="F500" i="3" s="1"/>
  <c r="F399" i="3"/>
  <c r="F498" i="3" s="1"/>
  <c r="B461" i="3"/>
  <c r="B462" i="3" s="1"/>
  <c r="F462" i="3" s="1"/>
  <c r="B440" i="3"/>
  <c r="F440" i="3" s="1"/>
  <c r="B471" i="3"/>
  <c r="F471" i="3" s="1"/>
  <c r="F468" i="3"/>
  <c r="B122" i="3"/>
  <c r="F122" i="3" s="1"/>
  <c r="F189" i="3"/>
  <c r="F4052" i="3" l="1"/>
  <c r="F4053" i="3" s="1"/>
  <c r="F4310" i="3"/>
  <c r="F4311" i="3" s="1"/>
  <c r="F3961" i="3"/>
  <c r="F3962" i="3" s="1"/>
  <c r="F4063" i="3"/>
  <c r="F4067" i="3" s="1"/>
  <c r="F4327" i="3" s="1"/>
  <c r="F2954" i="3"/>
  <c r="F2974" i="3" s="1"/>
  <c r="F2157" i="3"/>
  <c r="F2177" i="3" s="1"/>
  <c r="F3769" i="3"/>
  <c r="F3789" i="3" s="1"/>
  <c r="F3362" i="3"/>
  <c r="F3382" i="3" s="1"/>
  <c r="F1652" i="3"/>
  <c r="F1800" i="3" s="1"/>
  <c r="F2527" i="3"/>
  <c r="F2547" i="3" s="1"/>
  <c r="F3199" i="3"/>
  <c r="F3376" i="3" s="1"/>
  <c r="F3606" i="3"/>
  <c r="F3783" i="3" s="1"/>
  <c r="F1785" i="3"/>
  <c r="F1806" i="3" s="1"/>
  <c r="F2394" i="3"/>
  <c r="F2541" i="3" s="1"/>
  <c r="F2791" i="3"/>
  <c r="F2968" i="3" s="1"/>
  <c r="F2976" i="3" s="1"/>
  <c r="F3802" i="3" s="1"/>
  <c r="F191" i="3"/>
  <c r="F494" i="3" s="1"/>
  <c r="F2024" i="3"/>
  <c r="F2171" i="3" s="1"/>
  <c r="B1387" i="3"/>
  <c r="F1387" i="3" s="1"/>
  <c r="F1384" i="3"/>
  <c r="B1215" i="3"/>
  <c r="F1215" i="3" s="1"/>
  <c r="F1206" i="3"/>
  <c r="B1224" i="3"/>
  <c r="F1224" i="3" s="1"/>
  <c r="B926" i="3"/>
  <c r="F926" i="3" s="1"/>
  <c r="F923" i="3"/>
  <c r="B754" i="3"/>
  <c r="F754" i="3" s="1"/>
  <c r="F745" i="3"/>
  <c r="B763" i="3"/>
  <c r="F763" i="3" s="1"/>
  <c r="B299" i="3"/>
  <c r="F299" i="3" s="1"/>
  <c r="F296" i="3"/>
  <c r="B308" i="3"/>
  <c r="F308" i="3" s="1"/>
  <c r="F461" i="3"/>
  <c r="F483" i="3" s="1"/>
  <c r="F502" i="3" s="1"/>
  <c r="F2179" i="3" l="1"/>
  <c r="F2562" i="3" s="1"/>
  <c r="F3791" i="3"/>
  <c r="F3806" i="3" s="1"/>
  <c r="F3384" i="3"/>
  <c r="F3804" i="3" s="1"/>
  <c r="F4068" i="3"/>
  <c r="F4069" i="3" s="1"/>
  <c r="F775" i="3"/>
  <c r="F951" i="3" s="1"/>
  <c r="F1808" i="3"/>
  <c r="F2560" i="3" s="1"/>
  <c r="F2549" i="3"/>
  <c r="F2564" i="3" s="1"/>
  <c r="F1399" i="3"/>
  <c r="F1418" i="3" s="1"/>
  <c r="F320" i="3"/>
  <c r="F496" i="3" s="1"/>
  <c r="F504" i="3" s="1"/>
  <c r="F1236" i="3"/>
  <c r="F1412" i="3" s="1"/>
  <c r="F938" i="3"/>
  <c r="F957" i="3" s="1"/>
  <c r="F2977" i="3"/>
  <c r="F2978" i="3" s="1"/>
  <c r="F2180" i="3" l="1"/>
  <c r="F2181" i="3" s="1"/>
  <c r="F1420" i="3"/>
  <c r="F1434" i="3" s="1"/>
  <c r="F3808" i="3"/>
  <c r="F4325" i="3" s="1"/>
  <c r="F3792" i="3"/>
  <c r="F3793" i="3" s="1"/>
  <c r="F3385" i="3"/>
  <c r="F3386" i="3" s="1"/>
  <c r="F959" i="3"/>
  <c r="F1432" i="3" s="1"/>
  <c r="F505" i="3"/>
  <c r="F506" i="3" s="1"/>
  <c r="F1430" i="3"/>
  <c r="F2566" i="3"/>
  <c r="F4323" i="3" s="1"/>
  <c r="F1809" i="3"/>
  <c r="F1810" i="3" s="1"/>
  <c r="F2550" i="3"/>
  <c r="F2551" i="3" s="1"/>
  <c r="F1421" i="3" l="1"/>
  <c r="F1422" i="3" s="1"/>
  <c r="F3809" i="3"/>
  <c r="F3810" i="3" s="1"/>
  <c r="F960" i="3"/>
  <c r="F961" i="3" s="1"/>
  <c r="F2567" i="3"/>
  <c r="F2568" i="3" s="1"/>
  <c r="F1436" i="3"/>
  <c r="F4321" i="3" s="1"/>
  <c r="F4331" i="3" s="1"/>
  <c r="F4332" i="3" l="1"/>
  <c r="F4333" i="3" s="1"/>
  <c r="F1437" i="3"/>
  <c r="F1438" i="3" s="1"/>
</calcChain>
</file>

<file path=xl/comments1.xml><?xml version="1.0" encoding="utf-8"?>
<comments xmlns="http://schemas.openxmlformats.org/spreadsheetml/2006/main">
  <authors>
    <author>Windows User</author>
  </authors>
  <commentList>
    <comment ref="B1596" authorId="0">
      <text>
        <r>
          <rPr>
            <b/>
            <sz val="9"/>
            <color indexed="81"/>
            <rFont val="Tahoma"/>
            <family val="2"/>
            <charset val="238"/>
          </rPr>
          <t>-1 AB</t>
        </r>
      </text>
    </comment>
  </commentList>
</comments>
</file>

<file path=xl/sharedStrings.xml><?xml version="1.0" encoding="utf-8"?>
<sst xmlns="http://schemas.openxmlformats.org/spreadsheetml/2006/main" count="3658" uniqueCount="871">
  <si>
    <t>kudelje ili kamene vune da bi se omogućio rad cijevi.</t>
  </si>
  <si>
    <t xml:space="preserve">željeznih fazonskih komada i armatura za radni tlak 10 bara, </t>
  </si>
  <si>
    <t>trošak vode, te uzimanje uzoraka za</t>
  </si>
  <si>
    <t>izvedbe     cjevovoda.     Stavkom    je</t>
  </si>
  <si>
    <t xml:space="preserve">postojećih ogradnih i potpornih zidova ta na </t>
  </si>
  <si>
    <t xml:space="preserve">dijelu uz obalu. U cijenu je uračunata dobava i </t>
  </si>
  <si>
    <t>postava, te demontaža oplate i podupora nakon</t>
  </si>
  <si>
    <t>kompletno s priborom i opremom za spajanje.</t>
  </si>
  <si>
    <t>za izvedbu odvojaka i ogranaka na cjevovodu za kućne priključke.</t>
  </si>
  <si>
    <t>U cijenu radova je uračunat sav materijal prema specifikaciji,</t>
  </si>
  <si>
    <t xml:space="preserve">sitni spojni materijal za Č.P.C. (plastizol, koljena, nipeli,čepovi,  </t>
  </si>
  <si>
    <t>kudelja i sl.), bušenje cjevovoda nakon sprovedene tlačne probe,</t>
  </si>
  <si>
    <t xml:space="preserve">te montaža materijala prema specifikaciji te izvedbu priključnog </t>
  </si>
  <si>
    <t>voda do granice javne prometnice i parcele predmetnog</t>
  </si>
  <si>
    <t>priključka. Obračun po kom. izvedenog odvojka i ogranka.</t>
  </si>
  <si>
    <t>njegova ovjera od ovlaštenog inženjera/tvrtke.</t>
  </si>
  <si>
    <t>radova. Obračun po kom prespajanja prema detalju.</t>
  </si>
  <si>
    <t>4.1.     Izrada betonske podloge ispod okana</t>
  </si>
  <si>
    <t>očistiti betonske površine, odstraniti sve</t>
  </si>
  <si>
    <t>betona politi vodom.</t>
  </si>
  <si>
    <t>Obračun po m2 izvedene površine.</t>
  </si>
  <si>
    <t>Obračun po m'.</t>
  </si>
  <si>
    <t>m2</t>
  </si>
  <si>
    <t>UKUPNO:</t>
  </si>
  <si>
    <t xml:space="preserve">ukupno: m3 </t>
  </si>
  <si>
    <t>m3</t>
  </si>
  <si>
    <t>II ZEMLJANI RADOVI</t>
  </si>
  <si>
    <t xml:space="preserve">prijevoz i istovar na deponiji s razastiranjem. </t>
  </si>
  <si>
    <t>Obračun po m3 odvezenog materijala u sraslom stanju.</t>
  </si>
  <si>
    <t>IlI VODOVODNI RADOVI</t>
  </si>
  <si>
    <t>iz projekta.</t>
  </si>
  <si>
    <t>poklopci, kom</t>
  </si>
  <si>
    <t>IV BETONSKI RADOVI</t>
  </si>
  <si>
    <t>V ZIDARSKI I POMOĆNI RADOVI</t>
  </si>
  <si>
    <t>5.2.     Izrada cementne glazure 1:2 na</t>
  </si>
  <si>
    <t>* armaturni plan</t>
  </si>
  <si>
    <t>I     PRIPREMNI RADOVI</t>
  </si>
  <si>
    <t>II    ZEMLJANI RADOVI</t>
  </si>
  <si>
    <t>IV   BETONSKI RADOVI</t>
  </si>
  <si>
    <t>V   ZIDARSKI I POMOĆNI RADOVI</t>
  </si>
  <si>
    <t>VI   OSTALI RADOVI</t>
  </si>
  <si>
    <t>nakon završetka radova.</t>
  </si>
  <si>
    <t>EVX DN 80</t>
  </si>
  <si>
    <t>SVEUKUPNO</t>
  </si>
  <si>
    <t>m'</t>
  </si>
  <si>
    <t>kom</t>
  </si>
  <si>
    <t>I PRIPREMNI RADOVI</t>
  </si>
  <si>
    <t>1.1.     Iskolčenje trase cjevovoda sa nabijanjem</t>
  </si>
  <si>
    <t>kolaca za oznaku trase i tablica sa</t>
  </si>
  <si>
    <t>upisanim brojem točke. Obračun po m'</t>
  </si>
  <si>
    <t>trase.</t>
  </si>
  <si>
    <t>paušalno</t>
  </si>
  <si>
    <t>pomoću prikladne mehanizacije (bagera ili</t>
  </si>
  <si>
    <t>rovokopača) sa pravilnim odsijecanjem</t>
  </si>
  <si>
    <t>bočnih strana i grubim planiranjem.</t>
  </si>
  <si>
    <t>2.2.     Iskop proširenja i produbljenja jarka za</t>
  </si>
  <si>
    <t>okna, hidrante, te cijevi hidranata i muljnih</t>
  </si>
  <si>
    <t>materijala 1 m od ruba jarka. Obračun po</t>
  </si>
  <si>
    <t>2.3.     Planiranje dna jarka svih cjevovoda do</t>
  </si>
  <si>
    <t>određene kote prema uzdužnom profilu sa</t>
  </si>
  <si>
    <t>izbacivanjem suvišnog materijala iz jarka.</t>
  </si>
  <si>
    <t>Radove izvesti sa točnošću +/-1 cm.</t>
  </si>
  <si>
    <t>U   količine je   uračunato  planiranje  dna</t>
  </si>
  <si>
    <t>zasunskih okana.</t>
  </si>
  <si>
    <t>Obračun po m2 isplanirane površine.</t>
  </si>
  <si>
    <t>2.4.     Dobava i ugradnja pijeska za posteljicu</t>
  </si>
  <si>
    <t>debljine 10 cm, krupnoće zrna do 8 mm</t>
  </si>
  <si>
    <t>2.5.     Zatrpavanje jarka finim (sitnim) materijalom</t>
  </si>
  <si>
    <t>krupnoće zrna do 8 mm s nabijanjem,</t>
  </si>
  <si>
    <t>nakon izvedene pješčane posteljice cijevi i</t>
  </si>
  <si>
    <t>položenog cjevovoda. Radove izvršiti za</t>
  </si>
  <si>
    <t>sve vodoopskrbne cjevovode, te cijevi do</t>
  </si>
  <si>
    <t>hidranata i muljnih ispusta cjevovoda.</t>
  </si>
  <si>
    <t>cm iznad tjemena cijevi, tako da se ne</t>
  </si>
  <si>
    <t>zatrpaju spojevi. Tek po uspješno</t>
  </si>
  <si>
    <t>završenoj tlačnoj probi zatrpati i spojeve uz</t>
  </si>
  <si>
    <t>pažljivo nabijanje lakim mehaničkim</t>
  </si>
  <si>
    <t>materijala ne smije biti veće od 120 mm.</t>
  </si>
  <si>
    <t>U    obračun    je    predviđeno    zasipanje</t>
  </si>
  <si>
    <t>materijala oko zasunskih okana.</t>
  </si>
  <si>
    <t>Obračun po m3 ugrađenog materijala.</t>
  </si>
  <si>
    <t>nosivog sloja u jarku iznad prethodno</t>
  </si>
  <si>
    <t>Tamponski sloj se sastoji od tucanika</t>
  </si>
  <si>
    <t>krupnoće 0-63 mm, mehanički</t>
  </si>
  <si>
    <t>stabiliziranog (MS=80 MN/m2). Tamponski</t>
  </si>
  <si>
    <t>sloj izvesti na cjeloj duljini trase.</t>
  </si>
  <si>
    <t>željeznih cijevi iz nodularnog lijeva (ductil)</t>
  </si>
  <si>
    <t>Cijevi se isporučuju u duljini od 6 m.</t>
  </si>
  <si>
    <t>Cijevi  dopremljene  na  gradilište  moraju</t>
  </si>
  <si>
    <t>imati ateste.</t>
  </si>
  <si>
    <t>Obračun po m' uključujući i spojni materijal.</t>
  </si>
  <si>
    <t>Obračun po komadu.</t>
  </si>
  <si>
    <t>javnu vodovodnu mrežu. Prespajanje izvodi</t>
  </si>
  <si>
    <t>vodonepropusnost.    Ispitivanje   izvesti   u</t>
  </si>
  <si>
    <t>svemu     prema     priloženim     tehničkim</t>
  </si>
  <si>
    <t>uvjetima. U cijenu uračunata dobava vode.</t>
  </si>
  <si>
    <t>Obračun po m' cjevovoda.</t>
  </si>
  <si>
    <t>kompletno dovršenih radova. U cijenu su</t>
  </si>
  <si>
    <t>uračunate manipulacije armaturama,</t>
  </si>
  <si>
    <t>bakteriološko ispitivanje vode sa svim</t>
  </si>
  <si>
    <t>potrebnim radnjama. Obračun po m'</t>
  </si>
  <si>
    <t>izvedenog cjevovoda.</t>
  </si>
  <si>
    <t>pogon. Nakon provedenog ispiranja</t>
  </si>
  <si>
    <t>cjevovoda pristupa se dezinfekciji pomoću</t>
  </si>
  <si>
    <t>sredstava za dezinfekciju. Dezinfekcija se</t>
  </si>
  <si>
    <t>smatra uspješno provedenom pošto</t>
  </si>
  <si>
    <t>analizirani uzorci pokažu dobru kvalitetu</t>
  </si>
  <si>
    <t>vode. Obračun po m' izvedenog cjevovoda.</t>
  </si>
  <si>
    <t>površinu je potrebno poravnati pod letvu. U</t>
  </si>
  <si>
    <t>cijenu uključiti sav rad i materijal potreban</t>
  </si>
  <si>
    <t>do potpunog dovršenja stavke.</t>
  </si>
  <si>
    <t>Obračun po m2 površine betona.</t>
  </si>
  <si>
    <t>4.2.     Izrada okana duž trase cjevovoda</t>
  </si>
  <si>
    <t>temeljne ploče okana su debljine 20 cm,</t>
  </si>
  <si>
    <t>4.3.     Betoniranje betonskih blokova ispod cijevi u</t>
  </si>
  <si>
    <t>dimenzija prema nacrtima okana, te</t>
  </si>
  <si>
    <t>podložnih betonskih blokova ispod</t>
  </si>
  <si>
    <t>hidranata. U stavku uključena nabava,</t>
  </si>
  <si>
    <t>doprema, postavljanje i skidanje oplate.</t>
  </si>
  <si>
    <t>Obračun po m3 ugrađenog betona.</t>
  </si>
  <si>
    <t>4.4.     Betoniranje blokova za osiguranje</t>
  </si>
  <si>
    <t>vertikalnih i horizontalnih krivina betonom</t>
  </si>
  <si>
    <t>nacrtima, a prilagođeno terenskim uvjetima.</t>
  </si>
  <si>
    <t>U stavku uključena nabava, doprema,</t>
  </si>
  <si>
    <t>postavljanje i skidanje oplate. Obračun po</t>
  </si>
  <si>
    <t>m3 ugrađenog betona.</t>
  </si>
  <si>
    <t>4.5.     Nabava, doprema i montaža armature za</t>
  </si>
  <si>
    <t>sva armirano-betonska okna. Ručno</t>
  </si>
  <si>
    <t>sječenje čelika, čišćenje od masnoće i rđe</t>
  </si>
  <si>
    <t>koja se eventualno Ijušti, razvijanje i</t>
  </si>
  <si>
    <t>postavljanje prema armaturnom planu sa</t>
  </si>
  <si>
    <t>vezivanjem, stavljanjem podmetača i</t>
  </si>
  <si>
    <t>privremenim vezivanjem za oplatu. Kod</t>
  </si>
  <si>
    <t>postavljanja armature treba obratiti naročitu</t>
  </si>
  <si>
    <t>pažnju polaganju i paziti da armatura bude</t>
  </si>
  <si>
    <t>zaštićena propisno debelim slojem betona.</t>
  </si>
  <si>
    <t>strojno razastiranje te ravnanje ugrađenog</t>
  </si>
  <si>
    <t>betona kao završnog sloja kolne</t>
  </si>
  <si>
    <t>konstrukcije ulice na dijelu trase cjevovoda</t>
  </si>
  <si>
    <t>gdje je ulica ima betonski kolnik.</t>
  </si>
  <si>
    <t>Betoniranje izvesti u sloju d=15 cm. U</t>
  </si>
  <si>
    <t>cijenu su uračunati svi potrebni materijali,</t>
  </si>
  <si>
    <t>Obračun po m2 obrađene površine.</t>
  </si>
  <si>
    <t>5.1.     Zazidavanje otvora oko cijevi u oknima od</t>
  </si>
  <si>
    <t>elastoplastičnog materijala s time da se</t>
  </si>
  <si>
    <t>izradi obruč debljine 5 cm od grundirane</t>
  </si>
  <si>
    <t>Obračun po zazidanom otvoru.</t>
  </si>
  <si>
    <t>unutarnjim plohama okana, u sloju debljine</t>
  </si>
  <si>
    <t>2 cm. Prije izrade glazure potrebno je</t>
  </si>
  <si>
    <t>nečistoće čeličnim četkama te površinu</t>
  </si>
  <si>
    <t>* obuhvaćena montaža oplate i razupora,</t>
  </si>
  <si>
    <t>zbog zaštite od odronjavanja i urušavanja</t>
  </si>
  <si>
    <t>završetka radova.</t>
  </si>
  <si>
    <t>obuhvaćen sav materijal i rad oko izrade</t>
  </si>
  <si>
    <t>zaštitne ograde uzduž rova, na mjestima</t>
  </si>
  <si>
    <t>gdje je nužno osigurati promet pješaka.</t>
  </si>
  <si>
    <t>U cijenu uračunati izradu i demontažu iste</t>
  </si>
  <si>
    <t>REKAPITULACIJA:</t>
  </si>
  <si>
    <t>III   VODOVODNI RADOVI</t>
  </si>
  <si>
    <t>Univerzalna ogrlica s ventilom za kućni priključak "HAWLINGER" s gumenim prstenom i izlazom DN 6/4"</t>
  </si>
  <si>
    <t>Teleskopska garnitura s nastavkom za "HAWLINGER" ogrlicu Typ H ugradne dužine l=0,7 - 1,1 m</t>
  </si>
  <si>
    <t>Ulična kapa za "HAWLE" teleskopsku garnituru</t>
  </si>
  <si>
    <t>Podložni nosač ulične kape "HAWLE" za teleskopsku garnituru</t>
  </si>
  <si>
    <t>vodoopskrbnog cjevovda i potrošača na novu</t>
  </si>
  <si>
    <t xml:space="preserve">U cijenu radova uračunat je sav potrebni spojni materijal </t>
  </si>
  <si>
    <t>te armature i fazonski komadi koje osigurava izvođač</t>
  </si>
  <si>
    <t>potrošači</t>
  </si>
  <si>
    <t>cjevovod</t>
  </si>
  <si>
    <t>Specifikacija fazonskih komada po kom. data je u slj. Iskazu:</t>
  </si>
  <si>
    <t xml:space="preserve">izvođača radova uz nadzor lokaalnog kom. poduzeća. </t>
  </si>
  <si>
    <t>Urediti, održavati za dogovoren rok trajanja radova</t>
  </si>
  <si>
    <t>terena u prijašnje stanje uključujući uklanjanje</t>
  </si>
  <si>
    <t>nečistoće. Cijena uključuje ishođenje dozvole za</t>
  </si>
  <si>
    <t>zauzimanje javne površine uz objekt u površini prema</t>
  </si>
  <si>
    <t>Gradilište mora biti uređeno sukladno odredbama Zakona</t>
  </si>
  <si>
    <t>Nabava i montaža ploče s podatcimao građevini</t>
  </si>
  <si>
    <t>investitoru, odobrenju za građenje, projektantu, nadzoru</t>
  </si>
  <si>
    <t>i izvoditeljima radova. Uklanjanje ploče po završetku</t>
  </si>
  <si>
    <t>nakon postavljanja zaštitnog pijeska. Stavka uključuje</t>
  </si>
  <si>
    <t>sav potreban materijal i rad, kao i zaštitu pijeska.</t>
  </si>
  <si>
    <t>VI       OSTALI RADOVI</t>
  </si>
  <si>
    <t xml:space="preserve">poklopaca komplet s pripadnim fiksnim </t>
  </si>
  <si>
    <t>rješenju nadležnog organa vlasti.</t>
  </si>
  <si>
    <t>o zaštiti na radu i sukladno elaboratu uređenja gradilišta.</t>
  </si>
  <si>
    <t>kao i uređivati gradilište i ponovno uspostavljanje</t>
  </si>
  <si>
    <t>zaštitne cijevi f 50 mm signalnog kabela. Zaštitna</t>
  </si>
  <si>
    <t xml:space="preserve">rov na propisnoj udaljenosti od vrha terena cca 60 cm </t>
  </si>
  <si>
    <t xml:space="preserve">te uz jednu od strana rova same cijevi. Cijevi se polažu </t>
  </si>
  <si>
    <t>oknima, betonom C 16/20, položaja i</t>
  </si>
  <si>
    <t>C 16/20. Blokove izvesti prema priloženim</t>
  </si>
  <si>
    <t>4.6.     Nabava i dobava betona C 16/20, ručno i</t>
  </si>
  <si>
    <t>PVC traku treba ugraditi s natpisom "VODA" u zoni radova</t>
  </si>
  <si>
    <t>tipskih ploča-tablica za oznaku hidranata.</t>
  </si>
  <si>
    <t>Oznaka se montira na pocinčani stupić</t>
  </si>
  <si>
    <t>visine 2,0 m. Oznaka je tipska sa svim</t>
  </si>
  <si>
    <t>potrebnim podacima za označavanje položaja</t>
  </si>
  <si>
    <t>U cijenu je uključen sav materijal i rad na montaži</t>
  </si>
  <si>
    <t>i ugradnju oznaka. Obračun po kom stupić+pločica.</t>
  </si>
  <si>
    <t xml:space="preserve">cijevi je za polaganje kabela upuhivanjem. Cijevi se polažu u </t>
  </si>
  <si>
    <t>Obračun po m3 iskopanog sraslog materijala.</t>
  </si>
  <si>
    <t>m3 iskopanog sraslog materijala.</t>
  </si>
  <si>
    <t>Pripremljeni materijal dovesti i nasuti do 20</t>
  </si>
  <si>
    <t>Zatrpavanje se vrši u slojevima 25 - 35 cm,</t>
  </si>
  <si>
    <t>betonom C 12/15, debljine 5 cm. Gornju</t>
  </si>
  <si>
    <t>6.1.     Izrada razupiranja rova po dijelu dužine</t>
  </si>
  <si>
    <t>od okna do okna. Stavka uključuje sav materijal i radove na polaganju. Radove na zasipavanje kao i zaštitu cijevi cijevi pijeskom u stavci II-2.5.</t>
  </si>
  <si>
    <t>OBVEZUJUĆI UVJETI</t>
  </si>
  <si>
    <t>UVOD</t>
  </si>
  <si>
    <t>Na osnovu ovog Troškovnika Izvođač radova će nabaviti i ugraditi potrebnu opremu te izvesti odgovarajuće</t>
  </si>
  <si>
    <t>radove. Sve radove izvesti prema opisu pojedinih stavki troškovnika. Ako neka stavka ima nedovoljan ili</t>
  </si>
  <si>
    <t xml:space="preserve">nerazumljiv tekst onda vrijedi da svaki započeti tekst pojedine stavke znači kompletu izradu te stavke i to: </t>
  </si>
  <si>
    <t xml:space="preserve">nabava i ugradnja materijala ili opreme, svi prenosi, prijevozi i odvozi do deponije na kopnu ili otoku koju </t>
  </si>
  <si>
    <t>izvođač osigurava o svom trošku.</t>
  </si>
  <si>
    <t>U cijenu svake stavke moraju biti uračunate i sve pomoćne konstrukcije za izvođenje radova, kao kompletna izrada potrebitih skela, ograda, zaštita okolnih objekata i suhozida, stalno održavanje i čišćenje gradilišta, sa odvozom šuta, te konačno potpuno čišćenje gradilišta. Osiguranje deponije za materijal i opremu te prostora za organizaciju i smještaj gradilišta je u obvezi i o trošku Izvođača radova.</t>
  </si>
  <si>
    <t>VODOVODNE CIJEVI</t>
  </si>
  <si>
    <t xml:space="preserve">Vodovodne cijevi su od centrifugalnog nodularnog lijeva (ductile) sa naglavkom i ravnim krajem prema </t>
  </si>
  <si>
    <t>DIN EN 545, klase 40 za dimenzije DN 80 - DN 300 sa naglavcima prikladnima za utisne spojeve</t>
  </si>
  <si>
    <t>TYTON ili STANDARD prema DIN 28603, uključivo gumene brtve od EPDM; iznutra obložene cementnim</t>
  </si>
  <si>
    <t xml:space="preserve">mortom prema DIN EN 545 dio 4.4.3, izvana min. 400 g/m2 clnk-aluminij s dodatnim epoksidnim </t>
  </si>
  <si>
    <t>pokrivnim slojem prema DIN EN 545 radne dužine 6 m, kraće dužine prema DIN EN 545 dio 4.2.3.1.</t>
  </si>
  <si>
    <t>Spoj cijevi treba da omogući odstupanje u svim smjerovima osi min. ± 3°</t>
  </si>
  <si>
    <t>ARMATURE I FAZONSKI KOMADI</t>
  </si>
  <si>
    <t>Spoj armatura i fazonskih komada međusobno, je prirubnički spoj s INOX  vijcima.</t>
  </si>
  <si>
    <t>Armature i fazonski komadi izrađeni iz nodularnog lijeva (GGG 400 prema DIN 1693) i u cjelosti zaštićene protiv korozije slojem epoksidne smole minimalne debljine 250 µm (prema DIN 30677 – T2) namijenjene za podzemnu ugradnju . Otvaranje i zatvaranje zasuna je s ručnim kolom te s teleskopskim ugradbenim garniturma spajane navojnim spojem na gornji dio zasuna Tvorničko jamstvo u trajanju od minimalno 5 godina. Radni tlak 16 bara.</t>
  </si>
  <si>
    <t>ZASUNI</t>
  </si>
  <si>
    <t>Vreteno iz nehrđajućeg čelika St 1.4021 a navoj vretena izrađen valjanjem. Uležištenje vretena je pomoću kliznih ploča a za dimenzije preko DN 200 uležištenje vretena s valjnim ležajevima. Brtve vretena trebaju biti obostrano uležištene u nerđajući materijal (prema DIN 3547 - T1) a protupovratna brtva prema ISO 7259. Zaporni klin od nodularnog lijeva GGG 400, potpuno vulkaniziran iznutra i izvana, s otvorom za drenažu.</t>
  </si>
  <si>
    <t>Vođenje vretena armatura u tri točke s dvije vodilice klina radi smanjuje moment otvaranja i zatvaranja zasuna a matica klina s povećanom duljinom navoja radi prijenosa velikih momentna opterećenja (prema EN 1171). Vijci kućišta trebaju biti upušteni i potpuno zaštićeni protiv korozije. Zasuni u kombi armaturama moraju biti istih karakteristika kao i prolazni zasuni. Armature moraju imati mogućnost naknadne ugradnje elektromotornog pogona na standarni gornji dio zasuna. Tvorničko jamstvo u trajanju od minimalno 5 godina. Radni tlak 16 bara.</t>
  </si>
  <si>
    <t>BROJ OKANA</t>
  </si>
  <si>
    <t>uključeno u cijenu (dim : 1 x 1 m).</t>
  </si>
  <si>
    <t>2.1.     Iskop rova za vodoopskrbni cjevovod</t>
  </si>
  <si>
    <t>prisustva podzemne vode tijekom gradnje.</t>
  </si>
  <si>
    <t>Točnu kategoriju tla utvrditi će nadzorni inženjer</t>
  </si>
  <si>
    <t>na terenu prilikom iskopa.</t>
  </si>
  <si>
    <t>U cijenu je uključena dobava prethodno strojno proizvedene mješavine od kamenog brašna, kamenog materijala i bitumena kao veziva, nazivne veličine najvećeg zrna, vrste kamenog materijala i granulometrijskog sastava prema odredbama i u skladu prema OTU, te utovar, prijevoz, i strojna ugradba (razastiranje i zbijanje).</t>
  </si>
  <si>
    <t>S</t>
  </si>
  <si>
    <t>UKUPNO</t>
  </si>
  <si>
    <t>DN 80   m'</t>
  </si>
  <si>
    <t>BROJ PRIKLJUČAKA</t>
  </si>
  <si>
    <t>ispusta, priključke, sa odbacivanjem iskopanog</t>
  </si>
  <si>
    <t>uličnih ventilskih kapa d=60 mm.</t>
  </si>
  <si>
    <t>Obračun po m' dvostranog razupiranja.</t>
  </si>
  <si>
    <t>* geodetski snimak  na digitalnom mediju.</t>
  </si>
  <si>
    <t>1.2.     Iskolčenje postojeće instalacije prema</t>
  </si>
  <si>
    <t>Izradio:</t>
  </si>
  <si>
    <t>_________________________</t>
  </si>
  <si>
    <t>Ovo nedirati????</t>
  </si>
  <si>
    <t>STUPALJKE  S-2</t>
  </si>
  <si>
    <t>pausalno</t>
  </si>
  <si>
    <t>DN 150   m'</t>
  </si>
  <si>
    <t>cm.</t>
  </si>
  <si>
    <t>Obračun po m' izvedenog zapilavanja.</t>
  </si>
  <si>
    <t>3.3.     Ugradnja lijevano-željeznih tipskih</t>
  </si>
  <si>
    <t>PDV 25%</t>
  </si>
  <si>
    <t>3.1.     Nabava, dobava i ugradnja PEHD PE 80, SDR 13,6 S 6,3 DN 110x8,1 mm</t>
  </si>
  <si>
    <t>Cijevi se isporučuju u palicama u duljini od 12 m.</t>
  </si>
  <si>
    <t>3.6.     Nabava, doprema transport i montaža lijevano željeznih</t>
  </si>
  <si>
    <t>Stremen za univerzalnu "HAWLINGER" ogrlicu za nodularni ljev DN 80 mm, kompletno vulkanizirana, l=885 mm</t>
  </si>
  <si>
    <t>nabijačima. Obračun po m3 ugrađenog materijala.</t>
  </si>
  <si>
    <t>CJEVOVODA DN 150 mm</t>
  </si>
  <si>
    <t>širine 60 cm prema poprečnim profilima, a</t>
  </si>
  <si>
    <t>promjera DN 150 mm tip K-9, Tyton spoj.</t>
  </si>
  <si>
    <r>
      <t xml:space="preserve">i mjesta hidranta. Stupić je </t>
    </r>
    <r>
      <rPr>
        <sz val="10"/>
        <rFont val="Symbol"/>
        <family val="1"/>
        <charset val="2"/>
      </rPr>
      <t>f</t>
    </r>
    <r>
      <rPr>
        <sz val="10"/>
        <rFont val="Arial"/>
        <family val="2"/>
        <charset val="238"/>
      </rPr>
      <t xml:space="preserve"> 50 mm.</t>
    </r>
  </si>
  <si>
    <t>EU DN 150</t>
  </si>
  <si>
    <t>EVX DN 150</t>
  </si>
  <si>
    <t>T DN 150</t>
  </si>
  <si>
    <t xml:space="preserve">nogostupa na početnim točkama cjevovoda, kako bi </t>
  </si>
  <si>
    <t>oštećenja nastala tijekom iskopa bila što manja. Zapilavanje</t>
  </si>
  <si>
    <t>BROJ HIDRANATA</t>
  </si>
  <si>
    <t xml:space="preserve">i okana na deponiju. U cijenu je uračunat utovar, </t>
  </si>
  <si>
    <t>3.1.    Nabava,   doprema   i   montaža   lijevanoželjeznih cijevi iz nodularnog lijeva (ductil) promjera DN 80 mm tip K-9, Tyton spoj. Cijevi se isporučuju u duljini od 6 m. Cijevi  dopremljene  na  gradilište  moraju Obračun po m' uključujući i spojni materijal.</t>
  </si>
  <si>
    <t xml:space="preserve">imati ateste. Spajanje cijevi je sučeono ili elektrofuzijskim spojnicama koje su uključene u cijenu. DN 110x8,1 mm    </t>
  </si>
  <si>
    <t xml:space="preserve">B500A, Q196 kg     </t>
  </si>
  <si>
    <t xml:space="preserve">B500A, Q503 kg     </t>
  </si>
  <si>
    <r>
      <t>armatura (2xQ131/m</t>
    </r>
    <r>
      <rPr>
        <vertAlign val="superscript"/>
        <sz val="10"/>
        <rFont val="Arial"/>
        <family val="2"/>
        <charset val="238"/>
      </rPr>
      <t>2</t>
    </r>
    <r>
      <rPr>
        <sz val="10"/>
        <rFont val="Arial"/>
        <family val="2"/>
        <charset val="238"/>
      </rPr>
      <t>), spravljanje, ugradnja, transporti i njega.</t>
    </r>
  </si>
  <si>
    <r>
      <t>m</t>
    </r>
    <r>
      <rPr>
        <vertAlign val="superscript"/>
        <sz val="10"/>
        <rFont val="Arial"/>
        <family val="2"/>
        <charset val="238"/>
      </rPr>
      <t>2</t>
    </r>
  </si>
  <si>
    <t>MMK 45° DN 150</t>
  </si>
  <si>
    <t>TROŠKOVNIK VODOOPSKRBNOG</t>
  </si>
  <si>
    <t>zamjenskim materijalom. Maksimalno zrno</t>
  </si>
  <si>
    <t>uz nabijanje (MS=80 MN/m2). Gornju površinu fino isplanirati.</t>
  </si>
  <si>
    <t>ugrađenog sloja zasutog zamjenskog materijala, do visine</t>
  </si>
  <si>
    <t xml:space="preserve">okvirom dimenzija 600/600 nosivosti D 400 </t>
  </si>
  <si>
    <t>6.4.     Privremeni kolni prijelaz preko rova za</t>
  </si>
  <si>
    <t>6.5.     Izrada elaborata izvedenog stanja i</t>
  </si>
  <si>
    <t>6.6.     Nabava i dobava, ugradnja upozoravajuće trake.</t>
  </si>
  <si>
    <t>6.7.     Nabava i dobava, ugradnja PE DTK instalacijske</t>
  </si>
  <si>
    <t>dubine prema niveleti uzdužnih profila u tlu "B" (10%)</t>
  </si>
  <si>
    <t>i "C (90%) kategorije. Radovi se izvode u suhom terenu bez</t>
  </si>
  <si>
    <t>25 cm ispod nivelete prometnice.</t>
  </si>
  <si>
    <t>2.6.     Zatrpavanje preostalog dijela jarka i okana</t>
  </si>
  <si>
    <t>vodonepropusnim betonom C 30/37. Zidovi i</t>
  </si>
  <si>
    <t>4.6.   Nabava i dobava te ugradnja bitumeniziranog nosivog sloja (BNS 22), teško. opt., d = 5,0 cm te habajućeg sloja (HS AB 11) d= 5 cm. Strojna izrada bitumeniziranog nosivog  sloja (BNS) i habajućeg sloja (HS) proizvedenog i ugrađenog po vrućem postupku, vrste bitumena i mješavine prema potvrđenom radnom sastavu. Za teško prometno opterećenje u sloju debljine HS AB11 5,0 cm + BNS22 5,0 cm.</t>
  </si>
  <si>
    <t>BRTVA SA ČELIČNIM UL. ZA PRIR. DN 80</t>
  </si>
  <si>
    <t>BRTVA SA ČELIČNIM UL. ZA PRIR. DN 100</t>
  </si>
  <si>
    <t>BRTVA SA ČELIČNIM UL. ZA PRIR. DN 150</t>
  </si>
  <si>
    <t>BRTVA SA ČELIČNIM UL. ZA PRIR. DN 250</t>
  </si>
  <si>
    <t>EBS MULTI JOINT 3057 PluS, DN150 (154-192)</t>
  </si>
  <si>
    <t>EU DN 250</t>
  </si>
  <si>
    <t>VIJAK+MATICA+PODLOŠKA INOX A2, M16/70</t>
  </si>
  <si>
    <t>VIJAK+MATICA+PODLOŠKA INOX A2, M20/80</t>
  </si>
  <si>
    <t>T DN 150/100</t>
  </si>
  <si>
    <t>EVX DN 100</t>
  </si>
  <si>
    <t>FFK 30° DN 100</t>
  </si>
  <si>
    <t>EBS MULTI JOINT 3057 PluS, DN100 (104 - 132)</t>
  </si>
  <si>
    <t>T DN 150/80</t>
  </si>
  <si>
    <t>NQ 90 DN 80</t>
  </si>
  <si>
    <t>EU DN 100</t>
  </si>
  <si>
    <t>Tele-Hydrant - Hawle - H DN80</t>
  </si>
  <si>
    <t>Hidrantska kapa za Hawlwtele-hidrant-No.: 20608</t>
  </si>
  <si>
    <t>(80 cm). Ukupna širina zapilavanja je 180</t>
  </si>
  <si>
    <t>izvesti po 30 cm šire od širine iskopa rova</t>
  </si>
  <si>
    <t>Iskop se predviđa strojno (98%) i ručno (2%). Strojno</t>
  </si>
  <si>
    <t>strojno (98%) m3</t>
  </si>
  <si>
    <t>ručno (2%) m3</t>
  </si>
  <si>
    <t>MMK 30° DN 150</t>
  </si>
  <si>
    <t>MK 30° DN 150</t>
  </si>
  <si>
    <t>MK 22 1/2° DN 150</t>
  </si>
  <si>
    <t>1.4.     Zapilavanje asfaltnog i betonskog kolnika i</t>
  </si>
  <si>
    <t>1.6.    Natpisna ploča sa podacima o građevini</t>
  </si>
  <si>
    <t>4.7.   Ponovna doprema i ugradnja nove i postojeće betonske galanterije za popločivanje koji se postavljaju na pješačkim nogostupnim površinama. Galanterija se postavljaju na podlogu od drobljene i zbijene kamene sitneži prema kotama danim projektom te ugradnji prema uputama proizvođača. Novi betonski blokovi moraju biti kao postojeći i zadovoljavati sve uvjete prema HRN EN 1338. Ponuditelj je dužan dostaviti izjavu o sukladnosti s navedenom normom. Stvarna količina je uvećana za 20% zbog potrebnih rezanja i sl.te gubitka pri demontaži. Cijena obuhvaća sav potreban materijal i rad do potpunog dovršenja.</t>
  </si>
  <si>
    <t>1.3       Demontaža postojeće betonske galanterije ivičnaka, rubnjaka nogostupa te betonske ispune s odlaganjem na gradilištu u blizini (uz Ul. dr. Ante Starčevića). Postojeću betonsku galanteriju je potrebno pažljivo demontirati, očistiti i složiti. Obračun po m2 demontirane betonske galanterije i m' ivičnjaka.</t>
  </si>
  <si>
    <t>betonska galanterija-ispune        m2</t>
  </si>
  <si>
    <t>betonski ivičnjaci  100 x 8 x 20 cm (ravni)        m'</t>
  </si>
  <si>
    <t>pokrovne 20 cm. a visine prema uzd. profilu . U stavku je uključena nabava, doprema i ugradnja betona postavljanje i skidanje oplate, montaža armature, okvira šaht poklopca min težine 20 kg (kvadratni). Zidovi su armirani s 2xQ196 a ploča s 2xQ503.</t>
  </si>
  <si>
    <t>6.2.     Izmještanje i izvedba križanja sa kanalom postojećih el. energetskih kablova na propisanu udaljenost od trase kanala (0.5 m svijetlog horizontalnog razmaka.) Kabeli se izmještaju u rovu dim. 80x60 cm te postavljaju u DVIJE zaštitne cijevi PVC ZAŠTITNA CIJEV, D110X3,2 mm, L=6M, ŽUTA, na posteljicu debljine 10 cm i zasipavaju slojem pijeska (nula) 0-6 m d=20 cm.</t>
  </si>
  <si>
    <t>Iskop je u stavci zemljanih radova prethodno obračunat. Radovima je obuhvaćena izrada posteljice, polaganje kabela u PVC cijevi 2x D110x3,2 mm, Vindurit štit V-Š/12, upozoravajuća traka crvena (energetski kabel ) iznad NN i SN kabela te zasipavanje materijalom 0-6 mm u sloju 20 cm.</t>
  </si>
  <si>
    <t>Zatrpavanje preostalog rova materijalom 0-63 mm (jalovina) sa strojnim zbijanjem do MS 40 MN/m2 te izrada tamponskog sloja d=20 cm.</t>
  </si>
  <si>
    <t>U cijeni radova je sav materijal, rad i izrada elaborata izmještanja sukladno uvjetima HEP-Elektojug Dubrovnik te ishođenje suglasnosti na elaborat prije izvođenja radova.</t>
  </si>
  <si>
    <t>6.3.     Izmještanje i izvedba križanja sa kanalom postojećih TK kablova na propisanu udaljenost od trase kanala (min 0.5 m svijetlog horizontalnog razmaka). DTK Kabeli se izmještaju u zaštitnoj PEHD cijevi za zaštitu kabela - dvije cijevi Dn 63x3 mm, cijevi u rovu dim. 60x60 cm te postavljaju na posteljicu debljine 10 cm i zasipavaju slojem pijeska 0-6 m d=20 cm.</t>
  </si>
  <si>
    <t>Iskop je u stavci zemljanih radova prethodno obračunat. Radovima je obuhvaćena izrada posteljice, polaganje kabela, Vindurit štit V-Š/12, upozoravajuća traka žuta (TK kabel) te zasipavanje materijalom 0-6 mm u sloju 20 cm iznad kabela te građevinski i zemljani radovi za ugradnju zdenaca. Zatrpavanje preostalog rova materijalom iz iskopa obračunato je u stavci II</t>
  </si>
  <si>
    <t>Zatrpavanje preostalog rova na dijelu trase prometnice obračunato je u stavci II</t>
  </si>
  <si>
    <t>U cijeni radova je sav materijal i rad te izrada elaborata izmještanja sukladno uvjetima T-Com-a te ishođenje suglasnosti na elaborat prije izvođenja radova.</t>
  </si>
  <si>
    <t>pristup stambenim i drugim objektima. Dim. Prijelaza Š=100 cm, l=300 cm, ograda 110 cm, l=300 cm dvostrana. U cijeni je sav materijal i rad.</t>
  </si>
  <si>
    <t>betonski rubnjaci  100 x 15 x 25 cm        m'</t>
  </si>
  <si>
    <t>4.8.   Ponovna doprema i ugradnja betonskih rubnjaka 100 x 15 x 25 cm i 100 x 8 x 20 cm (ravni). Galanterija se postavljaju na bet podlogu te ugradnji prema uputama proizvođača. Novi betonski blokovi moraju biti kao postojeći. Stvarna količina je uvećana za 20% zbog potrebnih rezanja i sl.te gubitka pri demontaži. Cijena obuhvaća sav potreban rad (iskopi, uklanjanje postojećih rubnjaka) i materijal (beton u sloju 15 cm, C 20/25) i do potpunog dovršenja.</t>
  </si>
  <si>
    <t>situaciji i podacima nadležnih službi, instalacije vodovoda, kanalizacije, energetike te DTK instalacije.</t>
  </si>
  <si>
    <t>Okna se ravnomjerno bočno zasipavaju materijalom maksimalne krupnoće 0-40 mm. Zasipanje se izvodi u horizontalnim slojevima do najviše 30 cm, uz lagano ručno zbijanje u visini od najmanje 30 [cm] iznad tjemena priključnih cijevi i u neposrednoj blizini tijela okna od cca 20 cm, a potom uz strojno zbijanje.</t>
  </si>
  <si>
    <t>Dobru zbijenost je potrebno postići ispod intenzivno opterećenih prometnih površina, sa slijedećim parametrima zbijenosti: modul stišljivosti, Ms = 80 [MN m-2]; stupanj zbijenosti, Sz = 98 [%]. U cijeni su svi građevinski radovi i sav materijal na ugradnji.</t>
  </si>
  <si>
    <t xml:space="preserve">2.7.   Nabava, dovoz  i ugradba  zamjenskog materijala za zasipavanje zasunskih okana do visine cca 30 cm ispod nivelete </t>
  </si>
  <si>
    <t>2.8.   Nabava, dovoz  i ugradba  tamponskog</t>
  </si>
  <si>
    <t xml:space="preserve">2.9.     Odvoz preostalog materijala iz iskopa rova </t>
  </si>
  <si>
    <t>6.7.     Geodetski radovi na praćenju izvedbe vodoopskrbnog cjevovoda, izmještanja, DTK instalacija, energetskog kabela. Radove izvodi ovlašteni geodet ili ovl. Tvrtka. Obračun po m'.</t>
  </si>
  <si>
    <t>INVESTITOR:</t>
  </si>
  <si>
    <t>GRAD KORČULA</t>
  </si>
  <si>
    <t xml:space="preserve">Trg Antuna i Stjepana Radića 1 </t>
  </si>
  <si>
    <t xml:space="preserve">20260 KORČULA </t>
  </si>
  <si>
    <t>GRAĐEVINA:</t>
  </si>
  <si>
    <t xml:space="preserve">Rekonstrukcija nerazvrstanih  cesta u </t>
  </si>
  <si>
    <t>Zagradcu-Korčula</t>
  </si>
  <si>
    <t>LOKACIJA:</t>
  </si>
  <si>
    <t>Zagradac,Korčula</t>
  </si>
  <si>
    <t>FAZA:</t>
  </si>
  <si>
    <t>TROŠKOVNIK RADOVA</t>
  </si>
  <si>
    <t>GLAVNI PROJEKTANT:</t>
  </si>
  <si>
    <t>Duran Klepo,dipl.ing.građ.</t>
  </si>
  <si>
    <t>T.D.:</t>
  </si>
  <si>
    <t>15/19</t>
  </si>
  <si>
    <t>DIREKTOR:</t>
  </si>
  <si>
    <t>TOMISLAV DEMARIN dipl.ing.geod.</t>
  </si>
  <si>
    <t>PROJEKTANT:</t>
  </si>
  <si>
    <t>DURAN KLEPO dipl.ing.gradj.</t>
  </si>
  <si>
    <t>OZNAKA PROJEKTA:</t>
  </si>
  <si>
    <t>VODOOPSKRBNOG CJEVOVODA</t>
  </si>
  <si>
    <t>OS - 1</t>
  </si>
  <si>
    <t>1.3.    Uređenje prostora za organizaciju i smještaj gradilišta.</t>
  </si>
  <si>
    <t>3.2.    Nabava,   doprema   i   montaža   lijevano-</t>
  </si>
  <si>
    <t>3.4.     Ugradnja lijevano-željeznih tipskih</t>
  </si>
  <si>
    <t>3.5.     Nabava, doprema transport i montaža lijevano željeznih</t>
  </si>
  <si>
    <t>3.7.   Prespajanje novoizgrađenog</t>
  </si>
  <si>
    <t>3.8.   Ispitivanje     montiranog     cjevovoda     na</t>
  </si>
  <si>
    <t>3.9.   Čišćenje i ispiranje cjevovoda nakon</t>
  </si>
  <si>
    <t>3.10.   Dezinfekcija cjevovoda prije stavljanja u</t>
  </si>
  <si>
    <t>3.11.   Nabava, dobava i ugradnja vertikalnih</t>
  </si>
  <si>
    <t>6.1.     Izrada zaštitne dvostrane ograde. Stavkom je</t>
  </si>
  <si>
    <t>Duran Klepo, dipl.ing.građ.</t>
  </si>
  <si>
    <t>L.Ž.P. 600x600/ D400  "VODA" - tež. Min 60 kg + okvir</t>
  </si>
  <si>
    <r>
      <t>PVC</t>
    </r>
    <r>
      <rPr>
        <sz val="10"/>
        <rFont val="Symbol"/>
        <family val="1"/>
        <charset val="2"/>
      </rPr>
      <t xml:space="preserve"> F</t>
    </r>
    <r>
      <rPr>
        <sz val="10"/>
        <rFont val="Arial"/>
        <family val="2"/>
        <charset val="238"/>
      </rPr>
      <t xml:space="preserve"> 50, l=25 cm, SN 2</t>
    </r>
  </si>
  <si>
    <t>Ventilska kapa d 90 mm, ljevanoželjezna</t>
  </si>
  <si>
    <t>EU DN 80</t>
  </si>
  <si>
    <t>XR DN 150/2"</t>
  </si>
  <si>
    <t>EVX DN 50 - Navojni 2"</t>
  </si>
  <si>
    <t>MMA DN 150/80</t>
  </si>
  <si>
    <t>MK 11 1/4° DN 150</t>
  </si>
  <si>
    <r>
      <t xml:space="preserve">B500A </t>
    </r>
    <r>
      <rPr>
        <sz val="10"/>
        <rFont val="Symbol"/>
        <family val="1"/>
        <charset val="2"/>
      </rPr>
      <t>f</t>
    </r>
    <r>
      <rPr>
        <sz val="10"/>
        <rFont val="Arial"/>
        <family val="2"/>
        <charset val="238"/>
      </rPr>
      <t xml:space="preserve"> 6 kg</t>
    </r>
  </si>
  <si>
    <r>
      <t xml:space="preserve">B500A </t>
    </r>
    <r>
      <rPr>
        <sz val="10"/>
        <rFont val="Symbol"/>
        <family val="1"/>
        <charset val="2"/>
      </rPr>
      <t>f</t>
    </r>
    <r>
      <rPr>
        <sz val="10"/>
        <rFont val="Arial"/>
        <family val="2"/>
        <charset val="238"/>
      </rPr>
      <t xml:space="preserve"> 8 kg</t>
    </r>
  </si>
  <si>
    <r>
      <t xml:space="preserve">B500A </t>
    </r>
    <r>
      <rPr>
        <sz val="10"/>
        <rFont val="Symbol"/>
        <family val="1"/>
        <charset val="2"/>
      </rPr>
      <t>f</t>
    </r>
    <r>
      <rPr>
        <sz val="10"/>
        <rFont val="Arial"/>
        <family val="2"/>
        <charset val="238"/>
      </rPr>
      <t xml:space="preserve"> 10 kg</t>
    </r>
  </si>
  <si>
    <r>
      <t xml:space="preserve">B500A </t>
    </r>
    <r>
      <rPr>
        <sz val="10"/>
        <rFont val="Symbol"/>
        <family val="1"/>
        <charset val="2"/>
      </rPr>
      <t>f</t>
    </r>
    <r>
      <rPr>
        <sz val="10"/>
        <rFont val="Arial"/>
        <family val="2"/>
        <charset val="238"/>
      </rPr>
      <t xml:space="preserve"> 12 kg</t>
    </r>
  </si>
  <si>
    <t>OS - 2</t>
  </si>
  <si>
    <t>L.Ž.P. 600x600/ C250  "VODA" - tež. Min 60 kg + okvir</t>
  </si>
  <si>
    <t>Nadzemni hidrant -  DN80, Izlac 2xC, 1xB</t>
  </si>
  <si>
    <t>OS - 3</t>
  </si>
  <si>
    <t>CJEVOVODA DN 100 mm</t>
  </si>
  <si>
    <t>DN 100   m'</t>
  </si>
  <si>
    <t>promjera DN 100 mm tip K-9, Tyton spoj.</t>
  </si>
  <si>
    <t xml:space="preserve">okvirom dimenzija 600/600 nosivosti C 250 </t>
  </si>
  <si>
    <t>MMA DN 100/80</t>
  </si>
  <si>
    <t>XR DN 100/3"</t>
  </si>
  <si>
    <t>XR DN 100/2"</t>
  </si>
  <si>
    <t>T DN 100</t>
  </si>
  <si>
    <t>T DN 100/80</t>
  </si>
  <si>
    <t>MK 22 1/2° DN 100</t>
  </si>
  <si>
    <t>MK 11 1/4° DN 100</t>
  </si>
  <si>
    <t>Odzračno/Dozračni ventil - kugla DN 80</t>
  </si>
  <si>
    <t>3.9.   Čišćenje i ispiranje cjevovoda nakon kompletno dovršenih radova. U cijenu su uračunate manipulacije  armaturama, trošak vode, te uzimanje uzoraka za bakteriološko ispitivanje vode sa svim potrebnim radnjama. Obračun po m' izvedenog cjevovoda.</t>
  </si>
  <si>
    <t>3.8.   Ispitivanje     montiranog     cjevovoda na vodonepropusnost.    Ispitivanje   izvesti   u svemu     prema     priloženim     tehničkim uvjetima. U cijenu uračunata dobava vode. Obračun po m' cjevovoda.</t>
  </si>
  <si>
    <t>3.8.   Ispitivanje montiranog cjevovoda na vodonepropusnost. Ispitivanje izvesti  u svemu prema priloženim tehničkim uvjetima. U cijenu uračunata dobava vode. Obračun po m' cjevovoda.</t>
  </si>
  <si>
    <t>I  TROŠKOVNIK VODOOPSKRBNOG CJEVOVODA</t>
  </si>
  <si>
    <t>V  TROŠKOVNIK ELEKTROTEHNIČKE INFRASTRUKTURE</t>
  </si>
  <si>
    <t>VODOOPSKRBNI CJEVOVOD</t>
  </si>
  <si>
    <t>VODOOPSKRBNI</t>
  </si>
  <si>
    <t>II  TROŠKOVNIK KOLEKTORA FEKALNE ODVODNJE</t>
  </si>
  <si>
    <t>III  TROŠKOVNIK KOLEKTORA OBORINSKE ODVODNJE</t>
  </si>
  <si>
    <t>IV  TROŠKOVNIK PROMETNICE</t>
  </si>
  <si>
    <t>CJEVOVOD DN 100 mm</t>
  </si>
  <si>
    <t>CJEVOVOD DN 150 mm</t>
  </si>
  <si>
    <t>KOLEKTOR OBORINSKE ODVODNJE</t>
  </si>
  <si>
    <t>KOLEKTOR FEKALNE ODVODNJE</t>
  </si>
  <si>
    <t>TROŠKOVNIK KOLEKTORA</t>
  </si>
  <si>
    <t>FEKALNE ODVODNJE</t>
  </si>
  <si>
    <t>1.1.     Iskolčenje trase fekalnog kolektora sa</t>
  </si>
  <si>
    <t>nabijanjem kolaca za oznaku trase i tablica sa</t>
  </si>
  <si>
    <t xml:space="preserve">upisanim brojem točke te označavanje položaja </t>
  </si>
  <si>
    <t xml:space="preserve">revizijskih okana i kućnih priključaka prema situaciji. </t>
  </si>
  <si>
    <t>Obračun po m' trase.</t>
  </si>
  <si>
    <t>PP korugirane cijevi  SN 8 DN/OD 228/200 mm</t>
  </si>
  <si>
    <t>PP korugirane cijevi  SN 8 DN/OD 287/250 mm</t>
  </si>
  <si>
    <t>PP korugirane cijevi  SN 8 DN/OD 343/300 mm</t>
  </si>
  <si>
    <t>PP korugirane cijevi  SN 8 DN/OD 458/400 mm</t>
  </si>
  <si>
    <t>PP korugirane cijevi  SN 8 DN/OD 573/500 mm</t>
  </si>
  <si>
    <t>PP korugirane cijevi  SN 8 DN/OD 688/600 mm</t>
  </si>
  <si>
    <t>PP korugirane cijevi  SN 8 DN/OD 919/800 mm</t>
  </si>
  <si>
    <t>PP korugirane cijevi  SN 8 DN/OD 1140/1000 mm</t>
  </si>
  <si>
    <t>komplet</t>
  </si>
  <si>
    <t>1.5.    Uređenje prostora za organizaciju i smještaj gradilišta.</t>
  </si>
  <si>
    <t>2.1.     Iskop rova za fekalnoi kolektor</t>
  </si>
  <si>
    <t>širine prema detaljima iz projekta (od 80 cm do 100 cm) te prema poprečnim profilima, a</t>
  </si>
  <si>
    <t>dubine od 135 cm do 170 cm prema niveleti uzdužnih profila u tlu "B i C" kategorije. Radovi se izvode u suhom terenu bez prisustva podzemne vode tijekom gradnje.</t>
  </si>
  <si>
    <t>Iskop se predviđa strojno (98%) i ručno (2%). Strojno pomoću prikladne mehanizacije (bagera ili rovokopača) sa odsijecanjem bočnih strana prema detalju iz projekta i grubim planiranjem.</t>
  </si>
  <si>
    <t>na terenu prilikom iskopa. Obračun po m3 iskopanog sraslog materijala.</t>
  </si>
  <si>
    <t xml:space="preserve">revizijska i slivna okna na kolektoru fekalnog </t>
  </si>
  <si>
    <t>cjevovoda, sa odbacivanjem iskopanog</t>
  </si>
  <si>
    <t>Radove izvesti sa točnošću +/-1 cm. U   količine je</t>
  </si>
  <si>
    <t>uračunato  planiranje  dna zasunskih okana.</t>
  </si>
  <si>
    <t>debljine 10 cm (15 cm), krupnoće zrna do 8 mm</t>
  </si>
  <si>
    <t>2.5.     Zatrpavanje jarka finim (sitnim) materijalom krupnoće zrna do 8 mm s nabijanjem, nakon izvedene pješčane posteljice cijevi i položenog kolektora. Radove izvršiti za sve kolektore i spojne cijevi slivničkih okana. Pripremljeni materijal dovesti i nasuti do 20 (30 cm) cm iznad tjemena cijevi, tako da se ne zatrpaju spojevi.</t>
  </si>
  <si>
    <t>Tek po uspješno završenoj tlačnoj probi zatrpati i spojeve uz</t>
  </si>
  <si>
    <t>pažljivo nabijanje lakim mehaničkim nabijačima.</t>
  </si>
  <si>
    <t>2.6.     Zatrpavanje preostalog dijela jarka</t>
  </si>
  <si>
    <t>uz nabijanje. Gornju površinu fino isplanirati.</t>
  </si>
  <si>
    <t xml:space="preserve">2.7.   Nabava, dovoz  i ugradba  zamjenskog materijala za zasipavanje revizijskih i slivničkih okana do visine cca 30 cm ispod nivelete </t>
  </si>
  <si>
    <t>stabiliziranog (MS=80 MN/m2). Tamponski sloj izvesti na</t>
  </si>
  <si>
    <t>cjeloj duljini trase uz proširenje s obe strane rova 30 cm.</t>
  </si>
  <si>
    <t>IlI MONTERSKI RADOVI</t>
  </si>
  <si>
    <t>3.1.     Dobava i ugradnja Nabava, doprema i ugradnja polipropilenske (PP) orebrene kanalizacijske cijevi prema HRN EN 13476-1:2007, HRN EN 13476-3:2009 unutarnjeg nazivnog promjera (DN/ID) (kao Pipelife sustav: PP-Pragma ID). Cijevi su s dvostrukom stijenkom, duljine 6,0 m s integriranim kolčakom. Integrirani kolčak je tvornički zavaren na cijev rotacionim varenjem. Prstenasta čvrstoća iznosi 8 kN/m2 (SN8) prema HRN EN ISO 9969.</t>
  </si>
  <si>
    <t>Cijevi su glatke svijetlo sive površine iznutra, pogodne za bolju refleksiju kod pregleda CCTV kamerom, te smeđe (RAL 8004) boje izvana. Profilirani vanjski dio je trapezoidalnog poprečnog presjeka po standardu HRN EN 13476-3:2007, te spada u B skupinu. Cijev mora zadovoljavati standarde: HRN EN 13476-1:2007, HRN EN 13476-3:2009 i ISO 9001. Cijevi polagati u rov na pripremljenu pješčanu posteljicu, na koju treba ravnomjerno nalijegati. U cijeni je sav rad i materijal te na montaži. Obračun po m' nabavljene i ugrađene cijevi.</t>
  </si>
  <si>
    <t>3.2.   Nabava i doprema montažnih polipropilenskih (PP) okana za kanalizaciju DN630, DN 800. Okna se sastoje iz PP baze sa izvedenom kinetom i zavarenim adapterima. Tijelo okna je od cijevi DN630, vanjskog promjera 630 [mm]. Dno okna je sastavljeno od dva sloja, tvornički zavareno, te ravnim dnom cijelim promjerom okna. Svi horizontalni i vertikalni lomovi su u oknu a ne ispred ili iza okna.</t>
  </si>
  <si>
    <t>Dijelovi okna se međusobno spajaju pomoću brtvi ili zavarivanjem čime se osigurava nepropusnost. Cjevovod se spaja na adaptere PP okna originalnim spojnicama i brtvama koji osiguravaju apsolutno nepropusni spoj i mogu izdržati vanjski tlak od 0,5 bara, i podtlak od 0,3 bara. Okno treba biti projektirano protiv isplivavanja, te vodonepropusnost treba biti ispitana u skladu s normama EN 1277, EN 12256 i EN 476. Okna trebaju biti sukladna prema svim zahtjevima nHRN EN 13598-2. Ostali uvjeti definirani su u programu kontrole kvalitete i osiguranja kakvoće. Okna su prosječne visine 1,5 [m].</t>
  </si>
  <si>
    <t xml:space="preserve"> Specifikacija ulaznih i izlaznih kuteva, te broja i dimenzija priključaka prema projektu. Obračun po komadu kompletno isporučenog i montiranog okna.</t>
  </si>
  <si>
    <t>Okna se ugrađuju na prethodno izvednu betonsku podlogu, debljine 10 cm, od betona klase C12/15, ravnomjerno bočno zasipanje ugrađenog i priključenog okna obavlja se materijalom maksimalne krupnoće 0-40 mm. Zasipanje se izvodi u horizontalnim slojevima do najviše 30 cm, uz lagano ručno zbijanje u visini od najmanje 30 [cm] iznad tjemena priključnih cijevi i u neposrednoj blizini tijela okna od cca 20 cm, a potom uz strojno zbijanje.</t>
  </si>
  <si>
    <t>Dobru zbijenost je potrebno postići ispod intenzivno opterećenih prometnih površina, sa slijedećim parametrima zbijenosti: modul stišljivosti, Ms = 80 [MN m-2]; stupanj zbijenosti, Sz = 98 [%].</t>
  </si>
  <si>
    <t>Po završenom zbijanju potrebno je da cijevni dio Pragma cijevi kod RO 630 viri za najviše 5 cm iznad nivoa gornjeg nosivog sloja. Armirano betonski distribucijski prsten polaže se direktno na nosivi sloj ili na betonsku pologu debljine cca 20 cm. Nakon toga se ugrađuje lijevanoželjezni poklopac, ø 600 [mm], odgovarajuće nosivosti.</t>
  </si>
  <si>
    <t>U cijeni su svi montažerski radovi i sav materijal na ugradnji. Obračun po komadu kompletno isporučenog i montiranog okna. Ugradbena visina okna do 1,5 m</t>
  </si>
  <si>
    <t>Okna DN600/DN250, 2-4 ULAZA mm, h=1,0 m     kom</t>
  </si>
  <si>
    <t>Okna DN600/DN250, 2-4 ULAZA mm, h=1,5 m     kom</t>
  </si>
  <si>
    <t>Okna DN600/DN250, 2-4 ULAZA mm, h=2,0 m     kom</t>
  </si>
  <si>
    <t>Okna DN600/DN250, 2-4 ULAZA mm, h=2,5 m     kom</t>
  </si>
  <si>
    <t>Okna DN800/DN250, 2-4 ULAZA mm, h=1,0 m     kom</t>
  </si>
  <si>
    <t>Okna DN800/DN250, 2-4 ULAZA mm, h=1,5 m     kom</t>
  </si>
  <si>
    <t>3.3.     Nabava, doprema i ugradnja punostjenih, neomekšanih PVC-U kanalizacijskih cijevi prema HRN EN 1401-1, D200X5,9 mm, SDR34. Cijevi s integriranim utičnim kolčakom i uloženim brtvenim prstenom od sintetičnog kaučuka, prstenaste čvrstoće SN-8, SDR-34 (8 kN/m2) prema HRN EN ISO 9969,  za prespajanje slivničkih kišnih</t>
  </si>
  <si>
    <t>okana na fekalnoi kolektor . U cijeni su svi montažerski i građevinski radovi. Cijevi polagati u rov na pripremljenu pješčanu posteljicu, na koju treba ravnomjerno nalijegati pri spajanju na fekalnoi kolektor. Obračun po m' nabavljene i ugrađene cijevi.</t>
  </si>
  <si>
    <t>Nabava i doprema na grad. depooniju      m'</t>
  </si>
  <si>
    <t>Ugradnja s prijenosom do rova       m'</t>
  </si>
  <si>
    <t>3.3     Dobava i ugradnja Č.P.C. DN 25 - DN 50 za prespajanje kućnih priključaka vodovoda na trasi fekalnog kolektora. Spajane na navoj, cijevi  standardne duljine 6,0 m. Cijevi polagati u rov na pripremljenu pješčanu posteljicu, na koju treba ravnomjerno nalijegati spajanju. U cijeni prespajanja jednog priključka su svi fitinzi, izolacija cijevi, cijev duljine 6,0 m te sav građevinski i montažerski rad na prespajanju. Obračun po izvedenom prespajanju.</t>
  </si>
  <si>
    <t>Nabava i doprema DN 25      kom</t>
  </si>
  <si>
    <t>Nabava i doprema DN 50      kom</t>
  </si>
  <si>
    <t>3.4.     Izrada križanja cijevi fekalnog kolektora s cijevi vodovode instalavije te s drugim cijevima na trasi čije moguće postojanje će se utvrditi prilikom iskopa. 
Križanje izvesti uz slijedeće uvjete:
 - oborinska cijev mora prolaziti ispod vodovodne i oborinske cijevi i drugih instalacija.</t>
  </si>
  <si>
    <t xml:space="preserve"> - vodovodna i kanalizacijska cijev će se obložiti posteljicom od betonom debljine 10 cm na duljini 1.0 m ispred i iza križanja pri maloj dubini ukopa. Obračun po izvedenom križanju</t>
  </si>
  <si>
    <t>DTK križanja   kom</t>
  </si>
  <si>
    <t>Vodovod, fekalna križanja   kom</t>
  </si>
  <si>
    <t>3.5.     Nabavka i ugradnja lijevano kišnih slivničkih okana od PP PRAGMA  +ID cijevi - PP SLIVNIK D 573/500 mm, prosječne visine H=1,50 m sa taložnikom. Okna se ugrađuju kao i okna u točki 3.2. promjera 600 mm. U cijeni su svi montažerski radovi i sav materijal na ugradnji. Obračun po broju ugrađenih komada.</t>
  </si>
  <si>
    <t>3.5.     Nabava i ugradnja lijevano-željeznih tipskih</t>
  </si>
  <si>
    <t xml:space="preserve">okvirom, kanalski poklopac je okrugli - samozatvarajući dimenzija Ø 600, tip KASI nosivosti D 400 KN, C 250 kN s natpisom "FEKALNA KANALIZACIJA", KASI. Poklopac se ugrađuje na AB prsten dim visine 15 cm, širine 35 cm. Min. težina poklopca bez okvira 55 kg a težina okvira min 20 kg i visnie min 10 cm. Obračun po komadu nabave i ugradnje. </t>
  </si>
  <si>
    <t>poklopci Ø 600, tip KASI, D 400       kom</t>
  </si>
  <si>
    <t>poklopci Ø 600, tip KASI, C 250       kom</t>
  </si>
  <si>
    <t>3.6.     Nabava i ugradnja lijevano-željeznih tipskih</t>
  </si>
  <si>
    <t xml:space="preserve">kanalskih rešetki  komplet s pripadnim fiksnim </t>
  </si>
  <si>
    <t>okvirom. Kanalska rešetka dimenzija 620/620 mm mm-tip SQUADRA, EC SQ 60 PF, nosivosti C 250 KN.</t>
  </si>
  <si>
    <t>Rešetka se ugrađuje na AB prsten dim visine 15 cm, širine 30 cm. Distribucijski prsten je vanjskih dimenzija 102x102 [cm] te unutarnjih dimenzija 42x42 [cm] od betona C30/37 (fcd=2,0 kN/cm2), armatura B500B (fyd=43,48 kN/cm2), 25 kg/kom, nosivosti 400 [kN]. Ugradnja na zbijenu podlogu nakon zatrpavanja okna direktno na nosivi sloj (min. DPr= 98%), prostor između kišne rešetke na betonskom prstenu i stjenki okna treba biti minimalno 5 cm. U cijeni je izrada AB prstena te ugradnja rešetke. Obračun po komadu.</t>
  </si>
  <si>
    <t>Kanalska rešetka SQUADRA, EC SQ 60 PF       kom</t>
  </si>
  <si>
    <t>3.9.</t>
  </si>
  <si>
    <t>Nabavka i ugradnja kišnih linijskih slivničkih rešetki sa okvirima, od duktilnog lijeva ISO 1083 proizvod SAINT GOBAIN PAM, klasa D 400, EN 124 tip Autolinea model EDAL50PF dim. 750x500 mm i E7 dim 750x500 mm okvir od duktilnog lijeva. Obračun po broju ugrađenih komada</t>
  </si>
  <si>
    <t>AUTOLINEA, C250 EDAL50PF, l=750 mm,    kom</t>
  </si>
  <si>
    <t>AUTOLINEA, C250 E7, l=750 mm,    kom</t>
  </si>
  <si>
    <t>3.10.</t>
  </si>
  <si>
    <t>Dobava betona klase C 25/30 za izradu linijskog slivničkog kanala svijetle dim 45x80 cm, debljine zidova i dna 20 cm za ogradnju novih okvira slivničkih rešetki prema specifikaciji proizvođača. Dužina kanala se prilagođava za montažu multipliciranih segmenata pojedinačne dužine 75 cm (6 ili 7 segmenata). S unutranje strane izvesti cem. glazuru d=2 cm od cem maltera. U cijenu je uračunata i ugradnja lj.ž. kišne linijske rešetke nosivosti C 250 kN u segmentima od 75 cm, AUTOLINEA.</t>
  </si>
  <si>
    <t>U stavku je uključen betonski čelik 80 kg/m3, nabava, doprema, postavljanje i skidanje oplate.</t>
  </si>
  <si>
    <t>U stavku uključena nabava, doprema te ugradnja betona klase C 25/30, izvedba cem. glazure. Obračun po m3 ugrađenog betona.</t>
  </si>
  <si>
    <t>beton     m3</t>
  </si>
  <si>
    <t>betonski čelik     kg</t>
  </si>
  <si>
    <t>3.6.   Ispitivanje montiranog fekalnog gravitacijskog kolektora na vodonepropusnost, u svemu prema  priloženim tehničkim uvjetima iz projekta te pravilniku za ispitivanje kanalizacijskih kolektora. Za ispitivanje je potrebno odgovarajuće ovlaštenje sukladno pravilniku. Obavezno voditi zapisnik o izvršenoj kontroli vodonepropusnost. Obračun po m' ispitanog kanala.</t>
  </si>
  <si>
    <t>U cijenu je uračunata dobava vode.</t>
  </si>
  <si>
    <t>Obračun po m' kolektora.</t>
  </si>
  <si>
    <t>3.7.   Čišćenje i ispiranje fekalnog kolektora radi provjere propusnosti kolektora nakon kompletno dovršenih radova.  U cijenu su uračunate sve potrebne manipulacije, trošak vode, sa svim potrebnim radnjama. Obračun po m' izvedenog cjevovoda.</t>
  </si>
  <si>
    <t>IV BETONSKI I ASFALTERSKI RADOVI</t>
  </si>
  <si>
    <t>4.1.     Izrada betonske podloge ispod okna i revizijskih okana i slivničkih okana betonom C 12/15, debljine 10 cm. Gornju površinu je potrebno poravnati pod letvu. U cijenu uključiti sav rad i materijal potreban do potpunog dovršenja stavke.</t>
  </si>
  <si>
    <t>4.2.   Izvedba armirano betonske gornje nosive ploče-prstena kao oslonac ljevano željeznog poklopca debljine d = 15 cm, širine d = 35 cm prema detaljnom nacrtu oplate i armature, s unutrašnjim otvorom DN 700 mm.</t>
  </si>
  <si>
    <t>AB distribucijskog prstena vanjskih dimenzija Ф140 [cm] te unutarnjih dimenzija Ф70 [cm]. betonom C30/37 (fcd=2,0 kN/cm2), armatura B500B (fyd=43,48 kN/cm2), 25 kg/kom, nosivosti 400 [kN]. Ugradnja na zbijenu podlogu nakon zatrpavanja okna direktno na nosivi sloj (min. DPr= 98%), prostor između prstena i stjenki okna treba biti minimalno cca. 15 cm. Ljevano željezni poklopac se postavlja na AB distribucijski prsten. Obračun po kom prstena sa svim radovima, materijalom, betonskim željezom i oplatom.</t>
  </si>
  <si>
    <t>4.3.   Izvedba armirano betonske gornje nosive ploče-prstena kao oslonac ljevano željezne kišne rešetke, debljine d = 15 cm, širine d = 28 cm prema detaljnom nacrtu oplate i armature, s unutrašnjim otvorom 50x50 cm (45x45 cm).</t>
  </si>
  <si>
    <t>AB distribucijskog prstena vanjskih dimenzija Ф106 [cm] te unutarnjih dimenzija 50x50 cm (45x45 cm) betonom C30/37 (fcd=2,0 kN/cm2), armatura B500B (fyd=43,48 kN/cm2), 25 kg/kom, nosivosti 400 [kN]. Ugradnja na zbijenu podlogu nakon zatrpavanja okna direktno na nosivi sloj (min. DPr= 98%), prostor između prstena i stjenki okna treba biti minimalno cca. 15 cm. Ljevano željezna kišna rešetka se postavlja na AB distribucijski prsten. Obračun po kom prstena sa svim radovima, materijalom, betonskim željezom i oplatom.</t>
  </si>
  <si>
    <t>4.3.   Nabava i dobava te ugradnja bitumeniziranog nosivog sloja (BNS 22), teško. opt., d = 5,0 cm te habajućeg sloja (HS AB 11) d= 5 cm. Strojna izrada bitumeniziranog nosivog  sloja (BNS) i habajućeg sloja (HS) proizvedenog i ugrađenog po vrućem postupku, vrste bitumena i mješavine prema potvrđenom radnom sastavu. Za teško prometno opterećenje u sloju debljine HS AB11 5,0 cm + BNS22 5,0 cm.</t>
  </si>
  <si>
    <t>4.5.   Ponovna doprema i ugradnja nove i postojeće betonske galanterije za popločivanje koji se postavljaju na pješačkim nogostupnim površinama. Galanterija se postavljaju na podlogu od drobljene i zbijene kamene sitneži prema kotama danim projektom te ugradnji prema uputama proizvođača. Novi betonski blokovi moraju biti kao postojeći i zadovoljavati sve uvjete prema HRN EN 1338. Ponuditelj je dužan dostaviti izjavu o sukladnosti s navedenom normom. Stvarna količina je uvećana za 10% zbog potrebnih rezanja i sl.te gubitka pri demontaži. Cijena obuhvaća sav potreban materijal i rad do potpunog dovršenja.</t>
  </si>
  <si>
    <t>4.6.   Ponovna doprema i ugradnja betonskih rubnjaka 100 x 15 x 25 cm i 100 x 8 x 20 cm (ravni). Galanterija se postavljaju na bet podlogu te ugradnji prema uputama proizvođača. Novi betonski blokovi moraju biti kao postojeći. Stvarna količina je uvećana za 20% zbog potrebnih rezanja i sl.te gubitka pri demontaži. Cijena obuhvaća sav potreban rad (iskopi, uklanjanje postojećih rubnjaka) i materijal (beton u sloju 15 cm, C 20/25) i do potpunog dovršenja.</t>
  </si>
  <si>
    <t xml:space="preserve"> rubnjaka 100 x 15 x 25 cm  m</t>
  </si>
  <si>
    <t>ivičnjak 100 x 8 x 20 cm (ravni)  m</t>
  </si>
  <si>
    <t>4.6.   Sanacija postojećih zidova oštećenih pri radovima. U cijeni je sav materijal, oplata, betonski čelik, beton C 20/25 te kamena obloga. Sanacija AB zidova obloženog lomljenim poluobrađenim kamenom dmax=5 cm  koša cca 25/35 cm, tipa kao ostojeći kamen. Cijena obuhvaća sav potreban rad i materijal i do potpunog dovršenja. Obračun po m2.</t>
  </si>
  <si>
    <t>Obračun po     m2</t>
  </si>
  <si>
    <r>
      <t xml:space="preserve">4.7.     Izrada AB okna </t>
    </r>
    <r>
      <rPr>
        <b/>
        <sz val="10"/>
        <rFont val="Arial"/>
        <family val="2"/>
        <charset val="238"/>
      </rPr>
      <t>RK_1</t>
    </r>
    <r>
      <rPr>
        <sz val="10"/>
        <rFont val="Arial"/>
        <family val="2"/>
        <charset val="238"/>
      </rPr>
      <t xml:space="preserve"> na početku trase cjevovoda (spoj s postojećim ispustom u more) vodonepropusnim betonom C 30/37. Zidovi i temeljne ploče okana su debljine 20 cm, pokrovne 20 cm a visine prema uzd. profilu.</t>
    </r>
  </si>
  <si>
    <t>U stavku je uključena nabava, doprema i ugradnja betona postavljanje i skidanje oplate, montaža armature, okvira šaht poklopca min težine 20 kg (okrugli) prespajanje postojeće cijevi DN 300 mm, spoj s kanalom linijske rešetke. Zidovi su armirani s 2xQ196 a ploča s 2xQ503. Obračun po m3 ugrađenog betona.</t>
  </si>
  <si>
    <t>Izrada AB okna (RK_3)   m3</t>
  </si>
  <si>
    <t>4.8.     Nabava, doprema i montaža armature za</t>
  </si>
  <si>
    <t>armirano-betonska okna. Ručno</t>
  </si>
  <si>
    <t>B500A f 6 kg</t>
  </si>
  <si>
    <t>B500A f 8 kg</t>
  </si>
  <si>
    <t>B500A f 10 kg</t>
  </si>
  <si>
    <t>B500A f 12 kg</t>
  </si>
  <si>
    <t>OPCIJA TEHNIČKOG RJEŠENJA  II
Linijska rešetka L=16 m  i AB okna RK_2 i RK_3</t>
  </si>
  <si>
    <t>4.9.   Nabava, dobava i ugradnja betonskih kanala, linijske rešetke d=500 nosivosti  D400 - nabava, dobava i ugradnja</t>
  </si>
  <si>
    <t>(OTU II st. 13-00.5.1)</t>
  </si>
  <si>
    <t>Nabava, doprema i ugradnja betonskih kanala s prorezom u svemu prema projektu ili jednako vrijednih,  koji se sastoje od predgotovljenih montažnih proizvoda koji uključuju monolitne betonske kanale s prorezom sa ili bez ugrađenog pada te pripadne ispusne elemente. Kanali imaju nosivost klase opterećenja D4 00 prema HRN EN 1433 sa integriranim padom od 0.5% ili bez pada ovisno o poziciji, sa poprečnim dimenzijama š/v/ u svemu prema projektu.  Ispusti su posebni elementi dužine 1m, 2 metra sa integriranim revizijskim oknom pokrivenim lijevano-željeznom rešetkom klase opterećenja D400 prema HRN EN 1433. uključujući i kutni element unutarnjeg kuta 92,0° prema situaciji iz projekta.
Montažu elemenata treba izvesti prema uputama proizvođača.</t>
  </si>
  <si>
    <t>Obračun po m ugrađenog kanala s rešetkom prema specifikacijama i mjerama iz projekta.</t>
  </si>
  <si>
    <t xml:space="preserve"> BIRCOcanal NW 500 AS Type M, art. 0020526, 1000 mm, unutarnj. dim 500/415 mm, vanj. Dim 650/690 mm, s rešetkom od ductil - a art. 0020574 poj dužine 500 mm/ 633 mm /45 mm ili ili jednokovrijedan za klasu nosivosi D 400
____________________________________________m</t>
  </si>
  <si>
    <t>OPCIJA TEHNIČKOG RJEŠENJA  II
AB okno 80x80 cm RK_2 i RK_3</t>
  </si>
  <si>
    <t>4.10.     Izrada AB okana duž trase cjevovoda vodonepropusnim betonom C 30/37. Zidovi i temeljne ploče okana su debljine 20 cm, pokrovne 20 cm a visine prema uzd. profilu.</t>
  </si>
  <si>
    <t>U stavku je uključena nabava, doprema i ugradnja betona postavljanje i skidanje oplate, montaža armature, okvira šaht poklopca min težine 20 kg (okrugli) prespajanje PP cijevi, spoj s kanalom linijske rešetke. Zidovi su armirani s 2xQ196 a ploča s 2xQ503. Obračun po m3 ugrađenog betona.</t>
  </si>
  <si>
    <t>Izrada AB okna (RK_2 i RK_3)   m3</t>
  </si>
  <si>
    <t>4.11.     Nabava, doprema i montaža armature za</t>
  </si>
  <si>
    <t>5.1.     Zazidavanje otvora oko cijevi u separatoru, kanalima linijskih rešetki, postojećim graničnim priključnim oknima te u postojećim AB revizijskim oknim sa elastoplastičnim materijalom. Obračun po zazidanom otvoru.</t>
  </si>
  <si>
    <t>6.1.     Izrada zaštitne ograde. Stavkom je</t>
  </si>
  <si>
    <t>6.1.     Izmještanje i izvedba križanja sa kanalom postojećih el. energetskih kablova na propisanu udaljenost od trase kanala (min 0.5 m svijetlog horizontalnog razmaka) Kabeli se izmještaju u rovu dim. 80x60 cm te postavljaju u DVIJE zaštitne cijevi PVC ZAŠTITNA CIJEV, D110X3,2 mm, L=6M, ŽUTA, na posteljicu debljine 10 cm i zasipavaju slojem pijeska (nula) 0-6 m d=20 cm.</t>
  </si>
  <si>
    <t>6.2.     Izmještanje i izvedba križanja sa kanalom postojećih TK kablova na propisanu udaljenost od trase kanala (min 0.5 m svijetlog horizontalnog razmaka). DTK Kabeli se izmještaju u zaštitnoj PEHD cijevi za zaštitu kabela - dvije cijevi Dn 63x3 mm, cijevi u rovu dim. 60x60 cm te postavljaju na posteljicu debljine 10 cm i zasipavaju slojem pijeska 0-6 m d=20 cm.</t>
  </si>
  <si>
    <t>6.3.     Privremeni kolni prijelaz preko rova za</t>
  </si>
  <si>
    <t>6.5.     Izrada elaborata izvedenog stanja i njegova ovjera od ovlaštenog inženjera/tvrtke. Elaborat predati investitoru u digitalnom zapisu.</t>
  </si>
  <si>
    <t>* montažerski plan</t>
  </si>
  <si>
    <t>6.6.     Nabava i dobava, ugradnja upozoravajuće trake. PVC traku treba ugraditi s natpisom "FEKALNA KANALIZACIJA". nakon postavljanja zaštitnog pijeska. Stavka uključuje sav potreban materijal i rad, kao i zaštitu pijeska.</t>
  </si>
  <si>
    <t>6.7.     Nabava i dobava, ugradnja vodovodnih cijevi, armatura i fazonskih komada za prespajanje vodoopskrbnog cjevovoda na mjestu kolizije s trasom oborinske odvodnje. U cijeni je uključen sav rad i materijal za profile cijevi DN 25  - DN 50 mm. Obračun po m' izmještene trase cjevovda i čvora.</t>
  </si>
  <si>
    <t>6.7.     Geodetski radovi na praćenju izvedbe fekalnog knala, izmještanja, DTK instalacija, energetskog kabela. Radove izvodi ovlašteni geodet ili ovl. Tvrtka. Obračun po m'.</t>
  </si>
  <si>
    <t>III   MONTERSKI RADOVI</t>
  </si>
  <si>
    <t>IV   BETONSKI I ASFALTERSKI RADOVI</t>
  </si>
  <si>
    <t>KOLEKTOR</t>
  </si>
  <si>
    <t>1.3.     Zapilavanje asfaltnog i betonskog kolnika i</t>
  </si>
  <si>
    <t>1.4.    Uređenje prostora za organizaciju i smještaj gradilišta.</t>
  </si>
  <si>
    <t>Okna DN800/DN250, 2-4 ULAZA mm, h=2,0 m     kom</t>
  </si>
  <si>
    <t>Okna DN800/DN250, 2-4 ULAZA mm, h=2,5 m     kom</t>
  </si>
  <si>
    <t>4.4.   Sanacija postojećih zidova oštećenih pri radovima. U cijeni je sav materijal, oplata, betonski čelik, beton C 20/25 te kamena obloga. Sanacija AB zidova obloženog lomljenim poluobrađenim kamenom dmax=5 cm  koša cca 25/35 cm, tipa kao ostojeći kamen. Cijena obuhvaća sav potreban rad i materijal i do potpunog dovršenja. Obračun po m2.</t>
  </si>
  <si>
    <t>6.4.     Izrada elaborata izvedenog stanja i njegova ovjera od ovlaštenog inženjera/tvrtke. Elaborat predati investitoru u digitalnom zapisu.</t>
  </si>
  <si>
    <t>6.5.     Nabava i dobava, ugradnja upozoravajuće trake. PVC traku treba ugraditi s natpisom "FEKALNA KANALIZACIJA". nakon postavljanja zaštitnog pijeska. Stavka uključuje sav potreban materijal i rad, kao i zaštitu pijeska.</t>
  </si>
  <si>
    <t>6.6.     Geodetski radovi na praćenju izvedbe fekalnog knala, izmještanja, DTK instalacija, energetskog kabela. Radove izvodi ovlašteni geodet ili ovl. Tvrtka. Obračun po m'.</t>
  </si>
  <si>
    <t>OBORINSKE ODVODNJE</t>
  </si>
  <si>
    <t>1.1.     Iskolčenje trase oborinskog kolektora sa</t>
  </si>
  <si>
    <t>2.1.     Iskop rova za oborinski kolektor</t>
  </si>
  <si>
    <t xml:space="preserve">revizijska i slivna okna na kolektoru oborinskog </t>
  </si>
  <si>
    <t>Okna DN600/DN250/DN315, 2-4 ULAZA mm, h=1,0 m     kom</t>
  </si>
  <si>
    <t>Okna DN600/DN250/DN315, 2-4 ULAZA mm, h=1,5 m     kom</t>
  </si>
  <si>
    <t>Okna DN600/DN250/DN315, 2-4 ULAZA mm, h=2,0 m     kom</t>
  </si>
  <si>
    <t>Okna DN600/DN250/DN315, 2-4 ULAZA mm, h=2,5 m     kom</t>
  </si>
  <si>
    <t>Okna DN600/DN250/DN315, 2-4 ULAZA mm, h=3,0 m     kom</t>
  </si>
  <si>
    <t>Okna DN800/DN250/DN315, 2-4 ULAZA mm, h=1,0 m     kom</t>
  </si>
  <si>
    <t>Okna DN800/DN250/DN315, 2-4 ULAZA mm, h=1,5 m     kom</t>
  </si>
  <si>
    <t>Okna DN800/DN250/DN315, 2-4 ULAZA mm, h=2,0 m     kom</t>
  </si>
  <si>
    <t>Okna DN800/DN250/DN315, 2-4 ULAZA mm, h=2,5 m     kom</t>
  </si>
  <si>
    <t>Okna DN800/DN250/DN315, 2-4 ULAZA mm, h=3,0 m     kom</t>
  </si>
  <si>
    <t>okana na oborinski kolektor . U cijeni su svi montažerski i građevinski radovi. Cijevi polagati u rov na pripremljenu pješčanu posteljicu, na koju treba ravnomjerno nalijegati pri spajanju na oborinski kolektor. Obračun po m' nabavljene i ugrađene cijevi.</t>
  </si>
  <si>
    <t>3.4     Dobava i ugradnja Č.P.C. DN 25 - DN 50 za prespajanje kućnih priključaka vodovoda na trasi oborinskog kolektora. Spajane na navoj, cijevi  standardne duljine 6,0 m. Cijevi polagati u rov na pripremljenu pješčanu posteljicu, na koju treba ravnomjerno nalijegati spajanju. U cijeni prespajanja jednog priključka su svi fitinzi, izolacija cijevi, cijev duljine 6,0 m te sav građevinski i montažerski rad na prespajanju. Obračun po izvedenom prespajanju.</t>
  </si>
  <si>
    <t>3.5.     Izrada križanja cijevi oborinskog kolektora s cijevi vodovode instalavije te s drugim cijevima na trasi čije moguće postojanje će se utvrditi prilikom iskopa. 
Križanje izvesti uz slijedeće uvjete:
 - oborinska cijev mora prolaziti ispod vodovodne i kanalizacijske cijevi i drugih instalacija.</t>
  </si>
  <si>
    <t>3.6.     Nabavka i ugradnja lijevano kišnih slivničkih okana od PP PRAGMA  +ID cijevi - PP SLIVNIK D 573/500 mm, prosječne visine H=1,50 m sa taložnikom. Okna se ugrađuju kao i okna u točki 3.2. promjera 600 mm. U cijeni su svi montažerski radovi i sav materijal na ugradnji. Obračun po broju ugrađenih komada.</t>
  </si>
  <si>
    <t>3.7.     Nabava i ugradnja lijevano-željeznih tipskih</t>
  </si>
  <si>
    <t xml:space="preserve">okvirom, kanalski poklopac je okrugli - samozatvarajući dimenzija Ø 600, tip KASI nosivosti D 400 KN, C 250 kN s natpisom "OBORINSKA KANALIZACIJA", KASI. Poklopac se ugrađuje na AB prsten dim visine 15 cm, širine 35 cm. Min. težina poklopca bez okvira 55 kg a težina okvira min 20 kg i visnie min 10 cm. Obračun po komadu nabave i ugradnje. </t>
  </si>
  <si>
    <t>3.8.     Nabava i ugradnja lijevano-željeznih tipskih</t>
  </si>
  <si>
    <t>tamponska podloga d= 10 cm              m2</t>
  </si>
  <si>
    <t>podložni beton, d=5 cm              m2</t>
  </si>
  <si>
    <t>3.11.    Nabava, dobava i ugradnja separatora lakih tekućina. Separator mora biti nazivne veličine NS6 (protoka 6 l/s) s integriranom taložnicom kapaciteta 600 lit. Separator mora imati učinkovitost izdvajanja lakih tekućina klase I.
Sve kao OLEOPASS  60/6B/1200 povišeni  ili jednakovrijedan u pogledu propusne moći protoka i stupnja pročišćavanja.</t>
  </si>
  <si>
    <t>Separator mora imati zapremninu izdvojenih lakih tekućina min. 120 litara.
Detalje vezane uz separator provjeriti na terenu, prije naručIvanja istog. Separator se treba isporučivati s poklopcem svijetlog otvora promjera min 600 mm, s natipsom "SEPARATOR".Separator mora biti izrađen iz armiranog betona, razreda čvrstoće C35/45 ili iz centrifugalno lijevanog polietilena - PEHD.
Separator treba biti siguran od djelovanja sila uzgona do visine podzemne vode do uljeva u separator. Separator mora imati koalescentni element koji se može za potrebe čišćenja i održavanja jednostavno izvaditi i višekratno koristiti. Separator mora imati sigurnosni plovak tariran na spec. težinu lakih tekućina kao osiguranje od nekontroliranog odljeva istih iz separatora. Uljevni i izljevni elementi separatora trebaju biti izrađeni od nehrđajućeg čelika ili drugog negorivog i netopivog materijala.</t>
  </si>
  <si>
    <t>U cijenu nabave i ugradnje uračunati su i teleskopski ili AB nastavci za povišenje poklopca za odabrani separatora, prsten za poklopac te poklopac klase C 250 svijetli otvor min 600 mm.  Radovi iskopa, zatrpavanja, tamponske podloge, pokrovne ploče obračunati su u prethodnim stavkama. Obračun po komplet nabavljenom, ugrađenom i puštenom u funkciju separatoru.</t>
  </si>
  <si>
    <t xml:space="preserve">OLEOPASS  60/6B/1200 povišeni </t>
  </si>
  <si>
    <t>3.12.   Ispitivanje montiranog oborinskog gravitacijskog kolektora na vodonepropusnost, u svemu prema  priloženim tehničkim uvjetima iz projekta te pravilniku za ispitivanje kanalizacijskih kolektora. Za ispitivanje je potrebno odgovarajuće ovlaštenje sukladno pravilniku. Obavezno voditi zapisnik o izvršenoj kontroli vodonepropusnost. Obračun po m' ispitanog kanala.</t>
  </si>
  <si>
    <t>3.13.   Čišćenje i ispiranje oborinskog kolektora radi provjere propusnosti kolektora nakon kompletno dovršenih radova.  U cijenu su uračunate sve potrebne manipulacije, trošak vode, sa svim potrebnim radnjama. Obračun po m' izvedenog cjevovoda.</t>
  </si>
  <si>
    <t>4.1.     Izrada betonske podloge ispod okna separatora masti i ulja, revizijskih okana i slivničkih okana betonom C 12/15, debljine 10 cm. Gornju površinu je potrebno poravnati pod letvu. U cijenu uključiti sav rad i materijal potreban do potpunog dovršenja stavke.</t>
  </si>
  <si>
    <t>4.4.   Nabava i dobava te ugradnja bitumeniziranog nosivog sloja (BNS 22), teško. opt., d = 5,0 cm te habajućeg sloja (HS AB 11) d= 5 cm. Strojna izrada bitumeniziranog nosivog  sloja (BNS) i habajućeg sloja (HS) proizvedenog i ugrađenog po vrućem postupku, vrste bitumena i mješavine prema potvrđenom radnom sastavu. Za teško prometno opterećenje u sloju debljine HS AB11 5,0 cm + BNS22 5,0 cm.</t>
  </si>
  <si>
    <t>4.5.    Nabava, materijala te izrada AB okna separatora  sa taložnikom i bušenim upojnim bunarom betonom C30/35 ukupnih dimenzija 135x245/318 cm . Zidovi i temeljna  ploča okana su debljine 15 cm a pokrovna ploča 20 cm. Sve izraditi prema nacrtima u projektu te ugraditi svu projektom predviđenu opremu.</t>
  </si>
  <si>
    <t>U stavku je uključen beton (vodonepropusnim), betonski čelik armatura B500B, 80 kg/m3, iskopi, nabava, doprema, postavljanje i skidanje oplate, sva metalna i bravarska galanterija (rešetke, pokloci, koalascentni filter) te svi građevinski i montažerski radovi, izrada i izvedbi okna separatora ulja i masti te sanacije zida postojećeg bujičnog potoka.</t>
  </si>
  <si>
    <t>Sve izraditi prema nacrtima u projektu te ugraditi svu projektom predviđenu opremu. Obračun po komplet izvedenim radovima.</t>
  </si>
  <si>
    <t>Ploče, zidovi, pregrade beton, C30/35    m3</t>
  </si>
  <si>
    <t>betonski čelik armatura B500B    kg</t>
  </si>
  <si>
    <t>iskop   m3</t>
  </si>
  <si>
    <t>koalascentni filter 40x30 cm    kom</t>
  </si>
  <si>
    <t>zatrpavanje, šakavac 30-60 mm    m3</t>
  </si>
  <si>
    <t>zatrpavanje, pijesak 4-16 mm    m3</t>
  </si>
  <si>
    <t>Izrada jedne bušotine DN 100 mm, dubine 30 m (s opcijom+20 m)     m</t>
  </si>
  <si>
    <t>Inox uvodne cijevi DN 100 mm perforirane, l=150 cm, spoj prirubnice DN100, inox vijci s brtvom M16/70, komplet</t>
  </si>
  <si>
    <t>PVC perforirane cijevi za zacjevljenje bušotina, Fi 88 mm,   m</t>
  </si>
  <si>
    <t>Uljevni otvor DN 160</t>
  </si>
  <si>
    <t>Inspekcijski otvor DN 160</t>
  </si>
  <si>
    <t>odvoz viška materijala prema opisu stavke 2.8    m3</t>
  </si>
  <si>
    <t>Pocinčana rešetka vel otvora 20/20 mm, fi 4 mm, dim 700/350 mm,  kom</t>
  </si>
  <si>
    <t>Poklopac samo ugradnja kvadratni, 600x600/ C250     kom</t>
  </si>
  <si>
    <t>Penjalice ugradnja  S-2  kom</t>
  </si>
  <si>
    <t>Šakavac 30 - 60 mm,  m3</t>
  </si>
  <si>
    <t>Geotekstil      m2</t>
  </si>
  <si>
    <t>Sveukupno    komplet</t>
  </si>
  <si>
    <t xml:space="preserve">4.6.     Nabavka i ugradnja lijevano željeznih stupaljki tip S-2 zajedno sa ugradnjom u zid okna sa cementnim mortom. Visinski razmak stupaljki treba iznositi 30 cm, a horizontalni razmak do 20 cm. </t>
  </si>
  <si>
    <t>Obračun po broju ugrađenih komada.</t>
  </si>
  <si>
    <t>stupaljke</t>
  </si>
  <si>
    <t>4.7.     Nabava i doprema, ugradnja polipropilenskih (PP) upojnih blokova za formiranje retencijsko-upojne građevine (kao Pipelife Stormbox ili jednakovrijedni). Blokovi moraju biti od čistog PP bez recikliranih materijala zbog zdravstvenih zahtjeva. Blokovi su dimenzija 1200x600x300 mm, te trebaju imati mogućnost priključivanja cijevi DN110-DN160 sa svih strana. Održavanje mora biti moguće s ispiranjem pod tlakom od 120 i 180 bara što se dokazuje certifikatom od ovlaštene institucije. Inspekcijski otvor DN160  na mjestu predviđenom projektom, kroz koji se može pregledavati i održavati građevinu na svakoj dubini, uz mogućnost ulaska inspekcijskih kamera kroz cijelu građevinu što se dokazuje certifikatom.</t>
  </si>
  <si>
    <t xml:space="preserve">Retencijsko-upojna građevina se sastoji od PP blokova, PP baze, spojnih klipova, geotekstila 300g/m2 (obračunat je u prethodnoj stavci) i spojnih elemenata potrebnih za spoj dovodnih cjevovoda od slivnika i/ili okana. 
Statička nosivost na vertikalna i horizontalna opterećenja treba biti dokazana za svaku građevinu, što se dokazuje priloženim statičkim proračunom pojedinačno za svaku građevinu od ovlaštenog isporučitelja. Obračun po m3 upojnog polja. Dim. Polja 2,4*2,7*3,0 m </t>
  </si>
  <si>
    <t>6.5.     Nabava i dobava, ugradnja upozoravajuće trake. PVC traku treba ugraditi s natpisom "OBORINSKA KANALIZACIJA". nakon postavljanja zaštitnog pijeska. Stavka uključuje sav potreban materijal i rad, kao i zaštitu pijeska.</t>
  </si>
  <si>
    <t>6.6.     Geodetski radovi na praćenju izvedbeoborinskog kolektora, izmještanja, DTK instalacija, energetskog kabela. Radove izvodi ovlašteni geodet ili ovl. Tvrtka. Obračun po m'.</t>
  </si>
  <si>
    <t>3.9.   Ispitivanje montiranog oborinskog gravitacijskog kolektora na vodonepropusnost, u svemu prema  priloženim tehničkim uvjetima iz projekta te pravilniku za ispitivanje kanalizacijskih kolektora. Za ispitivanje je potrebno odgovarajuće ovlaštenje sukladno pravilniku. Obavezno voditi zapisnik o izvršenoj kontroli vodonepropusnost. Obračun po m' ispitanog kanala.</t>
  </si>
  <si>
    <t>3.10.   Čišćenje i ispiranje oborinskog kolektora radi provjere propusnosti kolektora nakon kompletno dovršenih radova.  U cijenu su uračunate sve potrebne manipulacije, trošak vode, sa svim potrebnim radnjama. Obračun po m' izvedenog cjevovoda.</t>
  </si>
  <si>
    <t>4.5.   Sanacija postojećih zidova oštećenih pri radovima. U cijeni je sav materijal, oplata, betonski čelik, beton C 20/25 te kamena obloga. Sanacija AB zidova obloženog lomljenim poluobrađenim kamenom dmax=5 cm  koša cca 25/35 cm, tipa kao ostojeći kamen. Cijena obuhvaća sav potreban rad i materijal i do potpunog dovršenja. Obračun po m2.</t>
  </si>
  <si>
    <t>4.6.    Nabava, materijala te izrada AB okna separatora  sa taložnikom i bušenim upojnim bunarom betonom C30/35 ukupnih dimenzija 135x245/318 cm . Zidovi i temeljna  ploča okana su debljine 15 cm a pokrovna ploča 20 cm. Sve izraditi prema nacrtima u projektu te ugraditi svu projektom predviđenu opremu.</t>
  </si>
  <si>
    <t xml:space="preserve">4.9.     Nabavka i ugradnja lijevano željeznih stupaljki tip S-2 zajedno sa ugradnjom u zid okna sa cementnim mortom. Visinski razmak stupaljki treba iznositi 30 cm, a horizontalni razmak do 20 cm. </t>
  </si>
  <si>
    <t>4.10.     Nabava i doprema, ugradnja polipropilenskih (PP) upojnih blokova za formiranje retencijsko-upojne građevine (kao Pipelife Stormbox ili jednakovrijedni). Blokovi moraju biti od čistog PP bez recikliranih materijala zbog zdravstvenih zahtjeva. Blokovi su dimenzija 1200x600x300 mm, te trebaju imati mogućnost priključivanja cijevi DN110-DN160 sa svih strana. Održavanje mora biti moguće s ispiranjem pod tlakom od 120 i 180 bara što se dokazuje certifikatom od ovlaštene institucije. Inspekcijski otvor DN160  na mjestu predviđenom projektom, kroz koji se može pregledavati i održavati građevinu na svakoj dubini, uz mogućnost ulaska inspekcijskih kamera kroz cijelu građevinu što se dokazuje certifikatom.</t>
  </si>
  <si>
    <t>REKAPITULACIJA KOLEKTOR OBORINSKE ODVODNJE:</t>
  </si>
  <si>
    <t>III   OS - 3</t>
  </si>
  <si>
    <t>II    OS - 2</t>
  </si>
  <si>
    <t>I     OS - 1</t>
  </si>
  <si>
    <t>REKAPITULACIJA KOLEKTOR FEKALNE ODVODNJE:</t>
  </si>
  <si>
    <t>PROMETNICA</t>
  </si>
  <si>
    <t>I  PRIPREMNI RADOVI</t>
  </si>
  <si>
    <t>1. Geodetski radovi.</t>
  </si>
  <si>
    <t>Iskolčenje trase i svih objekata u trasi i preko trase ceste.</t>
  </si>
  <si>
    <t>Rad obuhvaća sva geodetska mjerenja koja su u vezi s prijenosom podataka iz projekta na teren i obrnuto, te održavanje svih iskolčenih oznaka na terenu u cijelom razdoblju od početka radova do predaje svih radova investitoru</t>
  </si>
  <si>
    <t>Obračun paušalno.</t>
  </si>
  <si>
    <t>pau</t>
  </si>
  <si>
    <t>2. Privremena regulacija prometa.</t>
  </si>
  <si>
    <t>Rad obuhvaća izradu elaborata privremene regulacije prometa sa svim potrebnim suglasnostima, te nabavu, montažu, održavanje i demontažu privremene signalizacije, opreme i oznaka za osiguranje privremene regulacije prometa za vrijeme izvođenja radova.</t>
  </si>
  <si>
    <t>3. Zasijecanje asfaltnog kolnika.</t>
  </si>
  <si>
    <t>Rad obuhvaća pravilno strojno zasijecanje asfaltnih slojeva kolnika bez obzira na debljinu, utovar i odvoz na deponiju izvođača.</t>
  </si>
  <si>
    <t>Obračun po m' stvarno zasječenog kolnika.</t>
  </si>
  <si>
    <t>4. Uklanjanje drveća i panjeva.</t>
  </si>
  <si>
    <t>Stavka obuhvaća sječenje stabala promjera preko Ø30 cm, odsijecanje granja, rezanje stabala i debelih grana na dužine pogodne za prijevoz, vađenje panjeva i odvoz na odlagalište.</t>
  </si>
  <si>
    <t>Obračun po komadu uklonjenih stabala.</t>
  </si>
  <si>
    <t>5. Uklanjanje drveća i panjeva.</t>
  </si>
  <si>
    <t>Stavka obuhvaća sječenje stabala promjera Ø10-Ø30 cm, odsijecanje granja, rezanje stabala i debelih grana na dužine pogodne za prijevoz, vađenje panjeva i odvoz na odlagalište.</t>
  </si>
  <si>
    <t>6. Čišćenje i priprema terena.</t>
  </si>
  <si>
    <t>Stavka obuhvaća sječenje šiblja s vađenjem korijenja i panjeva i odvoz na odlagalište.</t>
  </si>
  <si>
    <t>Obračun po četvornom metru očišćene zarasle površine.</t>
  </si>
  <si>
    <t>m²</t>
  </si>
  <si>
    <t>I  PRIPREMNI RADOVI, UKUPNO:</t>
  </si>
  <si>
    <t>II  ZEMLJANI RADOVI</t>
  </si>
  <si>
    <t>1. Široki iskop u materijalu B kategorije.</t>
  </si>
  <si>
    <t>Rad obuhvaća široki iskop, planiranje dna, utovar i odvoz materijala na odlagalište izvođača.</t>
  </si>
  <si>
    <t>Iskop temelja za rubnjake i rigol uključen u cijenu.</t>
  </si>
  <si>
    <t>Obračun u m³ stvarno izvedenog iskopa u sraslom stanju.</t>
  </si>
  <si>
    <t>m³</t>
  </si>
  <si>
    <t>2. Iskop za temelje potpornih zidova  u materijalu A kategorije.</t>
  </si>
  <si>
    <t>Stavka obuhvaća utovar i odvoz materijala od iskopa na deponiju, kao i planiranje dna s točnošću od ± 5 cm.</t>
  </si>
  <si>
    <t>Obračun po m³ stvarno izvedenog iskopa u sraslom stanju.</t>
  </si>
  <si>
    <t>3. Uređenje temeljnog tla mehaničkim zbijanjem.</t>
  </si>
  <si>
    <t>Rad obuhvaća fino planiranje i mehaničko zbijanje temeljnog tla.</t>
  </si>
  <si>
    <r>
      <t>Obračun po m</t>
    </r>
    <r>
      <rPr>
        <sz val="10"/>
        <rFont val="Arial"/>
        <family val="2"/>
        <charset val="238"/>
      </rPr>
      <t>² stvarno zbijene površine.</t>
    </r>
  </si>
  <si>
    <r>
      <t>m</t>
    </r>
    <r>
      <rPr>
        <sz val="10"/>
        <rFont val="Arial"/>
        <family val="2"/>
        <charset val="238"/>
      </rPr>
      <t>²</t>
    </r>
  </si>
  <si>
    <t>4. Izrada nasipa od kamenitih materijala iz iskopa.</t>
  </si>
  <si>
    <t>Stavka obuhvaća razastiranje, vlaženje ili sušenje, zbijanje slojeva nasipa, planiranje pokosa nasipa te čišćenje okoline nasipa.</t>
  </si>
  <si>
    <t>Obračun po m³ stvarno ugrađenog i zbijenog nasipa.</t>
  </si>
  <si>
    <t>5. zrada nosivog sloja od zrnatog kamenog materijala (tampon).</t>
  </si>
  <si>
    <t>Rad obuhvaća dobavu, dopremu, razastiranje i zbijanje zrnatog kamenog materijala (tampona).</t>
  </si>
  <si>
    <t>Debljina sloja zrnatog kamenog materijala iznosi</t>
  </si>
  <si>
    <t>- kolnička konstrukcija 20 cm</t>
  </si>
  <si>
    <t>- za nogostup 20 cm</t>
  </si>
  <si>
    <t>Obračun u m³ stvarno ugrađenog materijala u zbijenom stanju.</t>
  </si>
  <si>
    <t>6. Izrada bankine i berme od zrnatog kamenog materijala.</t>
  </si>
  <si>
    <t>Stavka obuhvaća dobavu, dopremu, razastiranje i zbijanje zrnatog kamenog materijala.</t>
  </si>
  <si>
    <t>Obračun po m' stvarno uređene bankine.</t>
  </si>
  <si>
    <t>II  ZEMLJANI RADOVI, UKUPNO:</t>
  </si>
  <si>
    <t>III  BETONSKI RADOVI</t>
  </si>
  <si>
    <t>1. Dobava i doprema materijala te betoniranje trakastih temelja za potporne zidove betonom tlačne čvrstoće C 16/20.</t>
  </si>
  <si>
    <t>Stavka obuhvaća izradu potrebne oplate.</t>
  </si>
  <si>
    <t>Obračun po m³ stvarno ugrađenog betona.</t>
  </si>
  <si>
    <t>2. Dobava i doprema materijala te betoniranje armiranobetonskih potpornih zidova širine 40cm betonom tlačne čvrstoće C 25/30.</t>
  </si>
  <si>
    <t>Stavka obuhvaća izradu potrebne oplate, te ugradnju procjednica (barbakana) od PVC cijevi Ø100 mm.</t>
  </si>
  <si>
    <t>3. Dobava, doprema, savijanje, sječenje i ugradba armature.</t>
  </si>
  <si>
    <t>kg</t>
  </si>
  <si>
    <t>III  BETONSKI RADOVI, UKUPNO:</t>
  </si>
  <si>
    <t>IV   ZIDARSKI RADOVI</t>
  </si>
  <si>
    <t>1. Ugradnja tipskih cestovnih betonskih rubnjaka dim. 15×25 cm.</t>
  </si>
  <si>
    <t>Rad obuhvaća dobavu i dopremu materijala te ugradnju tipskih cestovnih betonskih rubnjaka dim. 15×25 cm na betonsku podlogu C 12/15, te fugiranje sljubnica cementnim mortom tijekom izrade.</t>
  </si>
  <si>
    <t>Obračun u m' stvarno postavljenih rubnjaka.</t>
  </si>
  <si>
    <t>2. Ugradnja tipskih vrtnih betonskih rubnjaka dim. 8×20 cm.</t>
  </si>
  <si>
    <t>Rad obuhvaća dobavu i dopremu materijala te ugradnju tipskih vrtnih betonskih rubnjaka dim. 8×20 cm na betonsku podlogu C 12/15, te fugiranje sljubnica cementnim mortom tijekom izrade.</t>
  </si>
  <si>
    <t>3. Popločavanje nogostupa betonskim opločnicima - tlakovicama debljine 6 cm.</t>
  </si>
  <si>
    <t>Rad obuhvaća nabavku, dopremu i ugradnju sloja kamene sitneži debljine 5 cm kao podloge na koju se polažu tlakovice, te sloj kvarcnog pijeska kojim se metlanjem popunjava prostor između ugrađenih tlakovica.</t>
  </si>
  <si>
    <t>Obračun po m² stvarno opločane površine.</t>
  </si>
  <si>
    <t>IV  ZIDARSKI RADOVI, UKUPNO:</t>
  </si>
  <si>
    <t>V  ASFALTERSKI RADOVI</t>
  </si>
  <si>
    <t>1. Dobava i doprema materijala te izrada kolnika od bitumeniziranog nosivog sloja BNS 16 debljine 6 cm.</t>
  </si>
  <si>
    <t>Obračun po m² gornje površine stvarno položenog i  ugrađenog BNS-a.</t>
  </si>
  <si>
    <t>2. Dobava i doprema materijala te izrada kolnika od habajućeg sloja asfaltbetona AB 11 debljine 4 cm.</t>
  </si>
  <si>
    <t>Obračun po m² gornje površine stvarno položenog i  ugrađenog asfaltbetona.</t>
  </si>
  <si>
    <t>V  ASFALTERSKI RADOVI, UKUPNO:</t>
  </si>
  <si>
    <t>VI  OSTALI RADOVI</t>
  </si>
  <si>
    <t>1. Dobava, doprema i montaža zaštitne pješačke ograde u kruni potpornog zida.</t>
  </si>
  <si>
    <t>Cijenom obuhvatiti i završno bojanje ograde uključujući dva zaštitna sloja.</t>
  </si>
  <si>
    <t>Obračun po m' stvarno ugrađene odbojne ograde prema nacrtu u prilogu detalji.</t>
  </si>
  <si>
    <t>VI  OSTALI RADOVI, UKUPNO</t>
  </si>
  <si>
    <t>IV  ZIDARSKI RADOVI</t>
  </si>
  <si>
    <t>SVEUKUPNO:</t>
  </si>
  <si>
    <t>REKAPITULACIJA</t>
  </si>
  <si>
    <t>I  NABAVA I UGRADNJA PROMETNIH ZNAKOVA</t>
  </si>
  <si>
    <t>Stavka obuhvaća dobavu i ugradnju prometnih znakova u svemu prema prometnom rješenju, opisu iz tehničkih uvjeta kao i Pravilniku o prometnim znakovima i signalizaciji na cestama (NN 33/2005).
U jediničnu cijenu su uključeni svi troškovi nabave prometnog znaka, montaža stupova i znakova, prijevoz i sve ostalo potrebno za potpuno dovršenje postave znaka.
Obračun radova:
Po komadu postavljenog prometnog znaka.</t>
  </si>
  <si>
    <t>1. Znakovi opasnosti</t>
  </si>
  <si>
    <t>Prometni znak A26 "promet u oba smjera" (90x90x90 cm)</t>
  </si>
  <si>
    <t>2. Znakovi izričitih naredbi</t>
  </si>
  <si>
    <t>Prometni znak B02 “obvezno zaustavljanje“ (Φ60 cm)</t>
  </si>
  <si>
    <t>Prometni znak B04 “zabrana prometa u jednom smjeru“ (Φ60 cm)</t>
  </si>
  <si>
    <t>Prometni znak B28 “zabrana skretanja ulijevo“ (Φ60 cm)</t>
  </si>
  <si>
    <t>Prometni znak B29 “zabrana skretanja udesno“ (Φ60 cm)</t>
  </si>
  <si>
    <t>Prometni znak B51 “obvezan smjer desno“ (Φ60 cm)</t>
  </si>
  <si>
    <t>Prometni znak B52 “obvezan smjer lijevo“ (Φ60 cm)</t>
  </si>
  <si>
    <t>Prometni znak B61 “obvezno obilaženje“ (Φ60 cm)</t>
  </si>
  <si>
    <t>3. Znakovi obavijesti</t>
  </si>
  <si>
    <t>Prometni znak C02 “obilježeni pješački prijalaz“ (60x60 cm)</t>
  </si>
  <si>
    <t>Prometni znak C06 “cesta s jednosmjernim prometom“ (60x60 cm)</t>
  </si>
  <si>
    <t>Prometni znak C21 “zona u kojoj je ograničena brzina na 30 km/h“ (60x60 cm)</t>
  </si>
  <si>
    <t>Prometni znak C70 “slijepa cesta“ (60x60 cm)</t>
  </si>
  <si>
    <t>Prometni znak D12 “putokazna ploča: Korčula sa simbolom za centar - lijevo; Trajekt sa simbolom za trajekt - desno" (150x100 cm)</t>
  </si>
  <si>
    <t>4. Oprema ceste</t>
  </si>
  <si>
    <t>K06 ploča za označavanje vrha prometnog otoka  (30x100 cm)</t>
  </si>
  <si>
    <t>NABAVA I UGRADNJA PROMETNIH ZNAKOVA UKUPNO :</t>
  </si>
  <si>
    <t>II  HORIZONTALNA SIGNALIZACIJA</t>
  </si>
  <si>
    <t>1. Markiranje oznaka</t>
  </si>
  <si>
    <t>h</t>
  </si>
  <si>
    <t>2. Iscrtavanje isprekidane crte strojnim nanošenjem boje s dodatkom staklenih perli, širina 12 cm</t>
  </si>
  <si>
    <t>m</t>
  </si>
  <si>
    <t>3. Iscrtavanje pune zaustavne crte strojnim nanošenjem boje s dodatkom staklenih perli</t>
  </si>
  <si>
    <t>4. Iscrtavanje isprekidane zaustavne crte strojnim nanošenjem boje s dodatkom staklenih perli</t>
  </si>
  <si>
    <t>5. Pojedinačni natpisi STOP</t>
  </si>
  <si>
    <t xml:space="preserve">6. Iscrtavanje pješačkog prijelaza </t>
  </si>
  <si>
    <t>7. Iscrtavanje polja za usmjeravanje prometa</t>
  </si>
  <si>
    <t>8. Iscrtavanje jednosmjerne strelice za usmjeravanje prometa bijele boje duljine 5,0 m</t>
  </si>
  <si>
    <t>HORIZONTALNA SIGNALIZACIJA UKUPNO :</t>
  </si>
  <si>
    <t>PDV 25%:</t>
  </si>
  <si>
    <t>I  PROMETNICA</t>
  </si>
  <si>
    <t>PROMETNA OPREMA</t>
  </si>
  <si>
    <t>PROMETNICA, PROMETNA OPREMA</t>
  </si>
  <si>
    <t>UKUPNO PROMETNA OPREMA:</t>
  </si>
  <si>
    <t>II  PROMETNA OPREMA</t>
  </si>
  <si>
    <t>REKAPITULACIJA VODOOPSKRBNI CJEVOVOD:</t>
  </si>
  <si>
    <t>ELEKTROTEHNIČKE INFRASTRUKTURE RASVJETE</t>
  </si>
  <si>
    <t>Napomena:</t>
  </si>
  <si>
    <t>Ukoliko neke stavke nisu precizno specificirane, podrazumjeva se da svi radovi i materijal trebaju biti predviđeni do postizanja potpune pogonske funkcionalnosti i gotovosti. Konzultirati nadzornog inženjera.</t>
  </si>
  <si>
    <t>Građevinski radovi, kao i elektromontažni radovi, moraju biti izvedene u skladu s važećim hrvatskim pravilnicima i normama i u skladu sa pravilima struke i običaja.</t>
  </si>
  <si>
    <t xml:space="preserve">Svaka stavka ovog troškovnika koja se odnosi na kabel javne rasvjete podrazumjeva dobavu, ugradbu, te spajanje komplet sa svim potrebnim radovima uključujiući sav spojni i montažni materijal. </t>
  </si>
  <si>
    <t>Izvođači zemljanih radova ne smiju početi sa radovima zatrpavanja kabelskih rovova na bilo kojem mjestu, ako prije toga nije zatražena suglasnost Investitora i nadzornog inženjera.</t>
  </si>
  <si>
    <t>Izvođač je dužan prije početka radova obići gradilište, upoznati se s projektnom dokumentacijom te izvršiti uvid na terenu s tvrtkom koja ima održavanje javne rasvjete.</t>
  </si>
  <si>
    <t xml:space="preserve">Za polaganje uzemljivača koristi se FeZn traka 25×4 mm koje se postavlja u skladu s nacrtom u dokumentaciji </t>
  </si>
  <si>
    <t>svi prelazi preko same ceste odnosno prometnice odrađuju se na dubini 120 cm u skladu s detaljem u projektu</t>
  </si>
  <si>
    <t>Radovi koji ne spadaju u domenu javne rasvjete prometnice kao što su  instalacije trećih osoba u sklopu posebnih uvjeta, predmet su ovoga projekta u smislu zaštite istih i priključka na postojeću infrastrukturu. U sklopu ponude troškovnika su sve koordinacije u ime Investitora u sklopu mikrolociranja i zaštite postojećih instalacija HEP ODSa i HRVATSKOG TELEKOMa u skladu s projektnom dokumentacijom.</t>
  </si>
  <si>
    <t>Projektom su  predviđeni stupovi  visine 6 m. Svjetiljka treba zadovoljiti zahtjeve prema svjetlotehničkom proračunu za cestu klase M4 prema normi HRN EN 13201-2:2016 uz projektno navedene parametre proračuna koji se zajedno sa ldt ili ies datotekom svjetiljke dostavlja na CD-u</t>
  </si>
  <si>
    <t>I  ZEMLJANI I PRIPREMNI RADOVI</t>
  </si>
  <si>
    <r>
      <t>1.  Ručni ili strojni iskop jame u zemlji III i IV kat. za izradu betonskog temelja (za rasvjetni stup visine 6 m).
Iskopati jamu dimenzija za temelj stupa 70x70x90 cm</t>
    </r>
    <r>
      <rPr>
        <sz val="10"/>
        <rFont val="Arial"/>
        <family val="2"/>
        <charset val="238"/>
      </rPr>
      <t>.</t>
    </r>
    <r>
      <rPr>
        <sz val="10"/>
        <rFont val="Arial"/>
      </rPr>
      <t xml:space="preserve">
Temelj je volumena sukladno stvarnim specifikacijama proizvođača.
Nakon izljevanja temelja, ostatak jame je potrebno zatrpati dijelom prije iskopanog materijala uz nabijanje u slojevima od 30 cm. Stavka se odnosi na betonske temelje u projektu.</t>
    </r>
  </si>
  <si>
    <t>kom.</t>
  </si>
  <si>
    <t>2.  Odvoz ostatka iskopanog materijala nakon završetka zatrpavanja svih temelja rasvjetnih stupova.</t>
  </si>
  <si>
    <t>paušal</t>
  </si>
  <si>
    <t>3.  Strojni iskop kabelskog rova u zemlji III (30%)– IV (70%) kategorije, za smještaj kabela javne rasvjete. 
Kabelski rov se kopa prema nacrtima u dokumentaciji cijelokupnom dužinom prema situacijskim nacrtima.
U cijeni je uključeno:</t>
  </si>
  <si>
    <t>3.1.  iskolčenje trase kanala</t>
  </si>
  <si>
    <t>3.2.  zasijecanje betonskog nogostupa u širini 40 cm bez obzira na debljinu betonskog sloja</t>
  </si>
  <si>
    <t>3.3.  Iskop kabelskog kanala u zemljištu III i IV kateg. dubine 70 cm (80 cm ispod same površine, širine pri dnu 30 cm.</t>
  </si>
  <si>
    <t xml:space="preserve">3.4.  Odvoz viška iskopanog materijala sa cijele trase na deponij. </t>
  </si>
  <si>
    <t>4.  Zatrpavanje kabelskog rova na kompletnom zahvatu iz prethodne stavke
U cijeni je uključeno:</t>
  </si>
  <si>
    <t>4.1.  Nabavka, dobava na mjesto ugradnje kamenog granulata tip "nula" za izradu kabelske posteljice debljine 10 cm (prije polaganja energetskih kabela sa pripadajućom opremom) sa nasipanjem, razastiranjem te grubim planiranjem i zbijanjem materijala u prethodno iskopani kabelski kanal (duž cijelog kabelskog kanala)</t>
  </si>
  <si>
    <t>4.2.  Nabava, dobava na mjesto ugradnje kamenog granulata tip "nula" za izradu kabelske posteljice debljine 10 cm (poslije polaganja energetskih kabela sa pripadajućom opremom) sa nasipanjem, razastiranjem te grubim planiranjem i zbijanjem materijala (duž cijelog kabelskog kanala).</t>
  </si>
  <si>
    <t xml:space="preserve">4.3.  Nabava, prijevoz i nasipanje jalovine (zamjenskog materijala) u iskopani kabelski rov. Debljina sloja 40 cm. Materijal se planira i nabija u slojevima od po 30 cm. </t>
  </si>
  <si>
    <t>5.  Strojni iskop kabelskog rova u zemlji III (30%)– IV (70%) kategorije, za smještaj kabela javne rasvjete na prijelazima preko prometnice. 
Kabelski rov se kopa prema nacrtu u dokumentaciji cijelokupnom dužinom prelaza preko same prometnice odnosno ceste u skladu s nacrtima.
U cijeni je uključeno:</t>
  </si>
  <si>
    <t>5.1.  iskolčenje trase kanala</t>
  </si>
  <si>
    <t>5.2.  Iskop kabelskog kanala u zemljištu III i IV kateg. dubine 120 cm, širine pri dnu 30 cm.</t>
  </si>
  <si>
    <t xml:space="preserve">5.3..Odvoz iskopanog materijala sa cijele trase na deponij. </t>
  </si>
  <si>
    <t>6.  Zatrpavanje kabelskog rova na kompletnom zahvatu iz prethodne stavke
U cijeni je uključeno:</t>
  </si>
  <si>
    <t xml:space="preserve">Nabava, prijevoz i nasipanje jalovine (zamjenskog materijala) u iskopani kabelski rov. Debljina sloja 70 cm. Materijal se planira i nabija u slojevima od po 30 cm. </t>
  </si>
  <si>
    <t>7.  Strojni iskop kabelskog rova u zemlji III (30%)– IV (70%) kategorije, za smještaj instalacije DTK kanalizacije. 
Kabelski rov se kopa prema nacrtima u dokumentaciji cijelokupnom dužinom prema situacijskim nacrtima.
U cijeni je uključeno:</t>
  </si>
  <si>
    <t>7.1.  iskolčenje trase kanala</t>
  </si>
  <si>
    <t>7.2..zasijecanje asfaltnog sloja u širini 40 cm bez obzira na debljinu sloja</t>
  </si>
  <si>
    <t>7.3.  Iskop kabelskog kanala u zemljištu III i IV kateg. dubine 100 cm (90 cm ispod same površine, širine pri dnu 40 cm.</t>
  </si>
  <si>
    <t>7.4. VIskop kabelskog kanala u zemljištu III i IV kateg. dubine 80 cm (70 cm ispod same površine, širine pri dnu 40 cm.</t>
  </si>
  <si>
    <t xml:space="preserve">7.5.  Odvoz viška iskopanog materijala sa cijele trase na deponij. </t>
  </si>
  <si>
    <t>8.  Zatrpavanje kabelskog rova na kompletnom zahvatu iz prethodne stavke
U cijeni je uključeno:</t>
  </si>
  <si>
    <t>8.1.  Nabavka, dobava na mjesto ugradnje kamenog granulata tip "nula" za izradu kabelske posteljice debljine 10 cm (prije polaganja DTK cijevi) sa nasipanjem, razastiranjem te grubim planiranjem i zbijanjem materijala u prethodno iskopani kabelski kanal (duž cijelog kabelskog kanala)</t>
  </si>
  <si>
    <t>8.2  Nabava, dobava na mjesto ugradnje kamenog granulata tip "nula" za izradu kabelske posteljice debljine 10 cm (poslije polaganja DTK cijevi) sa nasipanjem, razastiranjem te grubim planiranjem i zbijanjem materijala (duž cijelog kabelskog kanala).</t>
  </si>
  <si>
    <t xml:space="preserve">8.3.  Nabava, prijevoz i nasipanje jalovine (zamjenskog materijala) u iskopani kabelski rov. Debljina sloja 40 cm. Materijal se planira i nabija u slojevima od po 30 cm. </t>
  </si>
  <si>
    <r>
      <t>9.  Ručni ili strojni iskop jame u zemlji III i IV kat. za ugradnju kabelskog zdenca DTK kanalizacije.
Iskopati jamu dimenzija za zdenac  108x78x101 cm</t>
    </r>
    <r>
      <rPr>
        <sz val="10"/>
        <rFont val="Arial"/>
        <family val="2"/>
        <charset val="238"/>
      </rPr>
      <t>.</t>
    </r>
    <r>
      <rPr>
        <sz val="10"/>
        <rFont val="Arial"/>
      </rPr>
      <t xml:space="preserve">
Zdenac je volumena sukladno stvarnim specifikacijama proizvođača.
Nakon postavljanja zdenca ostatak jame je potrebno zatrpati dijelom prije iskopanog materijala uz nabijanje u slojevima od 30 cm. </t>
    </r>
  </si>
  <si>
    <t>10.  Dodatni iskop, zatrpavanje i betoniranje kabelskog kanala na križanje instalacije javne rasvjete ili DTK kanalizacije s ostalim instalacijama. Na mjstu križanja dubina dodatnog iskopa je 0,3 m na dužini od prosjećno 2 m, za prosjećnu širinu kanala 40 cm. Ukupno dodatnog iskopa i betoniranja po mjestu križanja je 0,3 m3.</t>
  </si>
  <si>
    <t>11.  Svi ostali nespecificirani radovi kao ispitivanje postojećih kabelskih trasa, mikrolociranje, zaštita istih, komplet do pune funkcionalnosti. Obuhvaća postojeću demontažu 2 rasvjetna stupa te predaju Investitoru na lokaciju udaljenu do 30 km, spajanje na postojeću  trasu prema grafičkom prilogu . Predviđena stavka obuhvaća 20 radnih sati prema procjeni projektanta a izvođač je dužan ponuditi alikvotnu nepromjenjivu stavku.</t>
  </si>
  <si>
    <t>I  UKUPNO ZEMLJANI I PRIPREMNI RADOVI:</t>
  </si>
  <si>
    <t>II BETONSKI I AB RADOVI</t>
  </si>
  <si>
    <r>
      <t xml:space="preserve">1.  Betoniranje temelja za stupove od 6 metara prema uputama proizvođača betona MB-15. Ugradnja betona ručno uz upotrebu previbratora. U betonski temelj potrebno je ugraditi PVC cijevi </t>
    </r>
    <r>
      <rPr>
        <sz val="10"/>
        <rFont val="Symbol"/>
        <family val="1"/>
        <charset val="2"/>
      </rPr>
      <t>F</t>
    </r>
    <r>
      <rPr>
        <sz val="10"/>
        <rFont val="Arial"/>
      </rPr>
      <t xml:space="preserve"> 50 mm (u cijeni), za prolaz kabela (ulaz i izlaz). U jediničnu cijenu uračunati ugradbu originalnih sidrenih vijaka uz upotrebu šablone. Dimenzije temelja: prema detalju iz dokumentacije/prilozima odnosno proizvođača. Izvođač je dužan izaći na objekt te alikvotno procjeniti situaciju davajući cijenu prema obračunu komada napravljenih temelja.</t>
    </r>
  </si>
  <si>
    <t>2.  Betoniranje kabela javne rasvjete u PVC cijevi fi 75 mm (PVC cijev je u cijeni stavke), za prijelaze kabela preko prometnica, odnosno na mjestima gdje pararelno vođenje instalacije javne rasvjete i fekalne odvodnje ne može postići razmak veći od 50 cm, prosjećna širina kanala iznosi 30 cm, debljina sloja 20 cm,  proizvođača betona MB-15.</t>
  </si>
  <si>
    <t xml:space="preserve">3.  Uklanjanje postojećih betonskih temelja dim cca. 70x70x85 na pozicijama postojećih stupova i odvoz nakon završetka radova na za to predviđeni deponij, uključivo utovar i istovar. </t>
  </si>
  <si>
    <t>II UKUPNO BETONSKI I AB RADOVI:</t>
  </si>
  <si>
    <t>III  ELEKTROMONTAŽNI RADOVI</t>
  </si>
  <si>
    <t xml:space="preserve">1.  Dobava, isporuka i polaganje kabela javne rasvjete u prije iskopani rov od priključne točke stupa do svih stupnih mjesta u skladu s nacrtima u projektu.
Dijelom se polažu u rovu a dijelom kroz rasvjetne stupove do razdjelnice. Uključuje spajanja kabela.                                          </t>
  </si>
  <si>
    <r>
      <t>a) Kabel tip PP00 4x16 mm</t>
    </r>
    <r>
      <rPr>
        <vertAlign val="superscript"/>
        <sz val="10"/>
        <rFont val="Arial"/>
        <family val="2"/>
        <charset val="238"/>
      </rPr>
      <t>2</t>
    </r>
  </si>
  <si>
    <t>b) GAL štitnici</t>
  </si>
  <si>
    <t>b) Traka upozorenja - pozor energetski kabel</t>
  </si>
  <si>
    <t>c) kabelska termoskupljajuća spojnica Raycham s čahurama i smim radovima do potpune funkcionalnosti predmetnih radova</t>
  </si>
  <si>
    <t>kpl</t>
  </si>
  <si>
    <t xml:space="preserve">2.  Dobava, isporuka i montaža kabela u stupu veličine 6 m od razdjelnice do svjetiljke. Uključuje spajanja kabela.                                          </t>
  </si>
  <si>
    <r>
      <t>Kabel tip PP00 3x1,5 mm</t>
    </r>
    <r>
      <rPr>
        <vertAlign val="superscript"/>
        <sz val="10"/>
        <rFont val="Arial"/>
        <family val="2"/>
        <charset val="238"/>
      </rPr>
      <t>2</t>
    </r>
    <r>
      <rPr>
        <sz val="10"/>
        <rFont val="Arial"/>
        <family val="2"/>
        <charset val="238"/>
      </rPr>
      <t xml:space="preserve">  </t>
    </r>
  </si>
  <si>
    <t>3.  Dobava i montaža čeličnog cijevnog konusnog stupa visine H = 6m. Stup mora imati antikorozivnu zaštitu izvana i iznutra, mora biti opremljen vratima, letvicom za ovjes stupne razdjelnice, vijkom za uzemljenje izvana i iznutra, s pripadajućim temeljnim vijcima i maticama, naglavnik stupa Ф 60 mm. Uključena šablona za postavljanje sidrenih vijaka. Komplet sa naknadnim centriranjem pomoću instrumenta</t>
  </si>
  <si>
    <t>a) dobava</t>
  </si>
  <si>
    <t>b) ugradba i spajanje</t>
  </si>
  <si>
    <t xml:space="preserve">4.  Dobava, doprema, montaža i niveliranje cijevne vruće pocinčane konzole, za montažu na rasvjetni stup, duljine luka 700 mm, izvijenog prema gore od dna čašice 300 mm (visina cijele konzole), prilagođen montaži svjetiljke sa stražnje strane. Konzola je predviđena s čašicom kao nasadna na rasvjetni stup s nasadnom glavom Ø60 mm.
Sve mehaničke karakteristike konzole trebaju biti za zonu vjetra 3.
Donji dio čašice je vanjskog promjera 116 mm, srednji dio promjera 144 mm, a gornji dio promjera 72 mm. Ukupna visina čašice je 205mm. Visina donjeg dijela čašice je 133 mm, a gornjeg dijela čašice je 67 mm. Sa strane se montira luk varenjem s obradom vara. U donjem dijelu čašice su 4 rupe pod kutem 90° s navojem za imbus vijak M12. Pri montiranoj konzoli vijci ne smiju viriti izvan čašice.
Konzola je predviđena kao jednostruka za montažu jedne svjetiljke. Vrh luka i promjer predvidjeti za prihvat svjetiljki sa stražnje strane.   </t>
  </si>
  <si>
    <t>5.  Dobava, isporuka i ugradba u stup javne rasvjete, prikljućne razdjelnice, komplet s  osiguraćem B 10A, 6 kA sa svim spajanjem kabela koja omogućuje prihvat do 3 kabela PP00 4x10 mm2.</t>
  </si>
  <si>
    <t>6.  Dobava i montaža LED svjetiljke za cestovnu rasvjetu, ukupne snage sistema do maksimalno 52W, sa minimalnim ili boljim karakteristikama od sljedećih:</t>
  </si>
  <si>
    <t>tijelo svjetiljke od aluminija s pokrovom optike od stakla ili  polikarbonata</t>
  </si>
  <si>
    <t>svjetlosna iskoristivost svjetiljke (LOR faktor) 88%</t>
  </si>
  <si>
    <t>efikasnost svjetiljke 118 lm/W, svjetlosni tok LED izvora minimalno 7000 lm</t>
  </si>
  <si>
    <t>korelirana temperatura nijanse bijelog svjetla max 3000 K</t>
  </si>
  <si>
    <t>CRI indeks – indeks uzvrata boje minimalno 80</t>
  </si>
  <si>
    <t>životni vijek minimalno 100 000 sati pri 80% svjetlosnog toka</t>
  </si>
  <si>
    <t>radna temperatura od -20°C do +35°C</t>
  </si>
  <si>
    <t>prenaponska zaštita do 10kV, el. Klasa II</t>
  </si>
  <si>
    <t>kompletna zaštita svjetiljke IP66, IK08</t>
  </si>
  <si>
    <t>svjetiljke moraju imati mogućnost zamjene samog LED izvora svjetlosti (LED modula)</t>
  </si>
  <si>
    <t>svjetiljka treba imati ENEC certifikat i izjavu za potvrđivanje CE znaka</t>
  </si>
  <si>
    <t>svjetiljka se mora montirati na stup ili konzolu promjera 60mm bez upotrebe dodatnog adaptera za montažu na iste</t>
  </si>
  <si>
    <t>ZONA ZAŠTITE SVJETLOSNOG OKOLIŠA U SKLADU S CIE NORMAMA E2 -&gt; ULOR 0-2,5%</t>
  </si>
  <si>
    <t>Svjetiljka treba zadovoljiti zahtjeve prema svjetlotehničkom proračunu za cestu klase M4 prema normi HRN EN 13201-2:2016 uz dolje navedene parametre proračuna koji se zajedno sa ldt ili ies datotekom svjetiljke dostavlja na CD-u:</t>
  </si>
  <si>
    <t>broj voznih traka: 2</t>
  </si>
  <si>
    <t>Obloga ceste: R3</t>
  </si>
  <si>
    <t>q0: 0,07</t>
  </si>
  <si>
    <t>Razmak između svjetiljki: 32 m</t>
  </si>
  <si>
    <t>Širina ceste: 5,5 m</t>
  </si>
  <si>
    <t>Udaljenost svjetiljke od ruba kolnika: - 0,7 m</t>
  </si>
  <si>
    <t>Visina izvora svjetlosti: 6,3 m</t>
  </si>
  <si>
    <t>Faktor održavanja: 0,8</t>
  </si>
  <si>
    <t>Nagib svjetiljke: 0 stupnjeva</t>
  </si>
  <si>
    <t>7.  Dobava i montaža LED svjetiljke za cestovnu rasvjetu, ukupne snage sistema do maksimalno 32W, sa minimalnim ili boljim karakteristikama od sljedećih:</t>
  </si>
  <si>
    <t>efikasnost svjetiljke 111 lm/W, svjetlosni tok LED izvora minimalno 4000 lm</t>
  </si>
  <si>
    <t>broj voznih traka: 1</t>
  </si>
  <si>
    <t>Razmak između svjetiljki: 34 m</t>
  </si>
  <si>
    <t>Širina ceste: 4 m</t>
  </si>
  <si>
    <t>Udaljenost svjetiljke od ruba kolnika: 0,4 m</t>
  </si>
  <si>
    <r>
      <t>8.  Dobava, ugradnja i spajanje do pune funkcionalnosti potrebnog materijala za izradu uzemljenja rasvjetnih stupova sa FeZn traka 25×4 mm koja služi za uzemljivač te Cu užom 50 mm</t>
    </r>
    <r>
      <rPr>
        <vertAlign val="superscript"/>
        <sz val="10"/>
        <rFont val="Arial"/>
        <family val="2"/>
        <charset val="238"/>
      </rPr>
      <t xml:space="preserve">2 </t>
    </r>
    <r>
      <rPr>
        <sz val="10"/>
        <rFont val="Arial"/>
        <family val="2"/>
        <charset val="238"/>
      </rPr>
      <t>sa spajanjem s jedne strane na vijak za uzemljenje s kabelskom stopicom i spojnicom na položenu traku u kanalu.</t>
    </r>
  </si>
  <si>
    <t>a) FeZn traka 25×4mm u rovu prema nacrtima</t>
  </si>
  <si>
    <t>b) Cu uže 50 mm2, od uzemljivača do vijka za uzemljenje</t>
  </si>
  <si>
    <t xml:space="preserve">c) izrada spojnice na dijelu Cu uže/FeZn traka sa križnom spojnicom </t>
  </si>
  <si>
    <t>d) izrada spojnice na samom stupu komplet do pune funkcionalnosti</t>
  </si>
  <si>
    <t>9. Dobava, ugradba i spajanje odvodnika prenapona klase I u razdjeljnike javne rasvjete za sustav indirektne zaštite na strani razdjeljnika distribucije. U stavku uključiti i NV00 rastavljače s zaštitnim osiguračima prema upustvu proizvođača Schrack te odvodnik Protec TN-C.</t>
  </si>
  <si>
    <t>10.  Dobava, isporuka i montaža montažnog zdenca iz armiranobetonskih elemenata s ljevano-željeznim poklopcem.
(komplet s ugradnjom do pune funkcionalnosti svih elemenata, eventualnim dodatnim proširenjem iskopa, centriranjem, prilagođavanjem visine i slično).
montaža i spajanje svih PVC cijevi s zdencima.
 - montažni zdenac tip: D1 dimenzija 78x108x101 cm 
   dozvoljenog opterećenja 400kN,  komplet s   
   svim sastavnim elementima, prema grafičkom detalju br. 7.</t>
  </si>
  <si>
    <t>11.  Dobava, isporuka i polaganje PEHD cijevi DTK kanalizacije za polaganje u zemlju (izvana rebrasta, a unutra glatka, s tvornički ugrađenom pocinčanom žicom za provlačenje vodova). Ugrađuje se u pripremljene rovove u pravilno položenim snopovima, koristeći pripadajuće držače PVC elemenata (uključiti ih u cijenu i postavljati na maksimalnom razmaku 1.5 metara). Završavaju se u zdencima.
Komplet sa spojnim i montažni materijalom kao češljevi, držači, spojnice i slično.
U trasi idu četiri PEHD cijevi Ø 75.
- Ukupna dužina trase DTK</t>
  </si>
  <si>
    <t>12.  Dobava, isporuka i polaganje PEHD cijevi DTK kanalizacije za polaganje u zemlju (izvana rebrasta, a unutra glatka, s tvornički ugrađenom pocinčanom žicom za provlačenje vodova). Ugrađuje se u pripremljene rovove u pravilno položenim snopovima, koristeći pripadajuće držače PVC elemenata (uključiti ih u cijenu i postavljati na maksimalnom razmaku 1.5 metara). Završavaju se u zdencima.
Komplet sa spojnim i montažni materijalom kao češljevi, držači, spojnice i slično.
U trasi idu dvije PEHD cijevi Ø 75.
- Ukupna dužina trase DTK</t>
  </si>
  <si>
    <t xml:space="preserve">13.  Dobava, isporuka i polaganje ''Gal'' štitnika za TK kabele (žute boje) u prije iskopani kabelski rov, iznad DTK cijevi, a prema  grafičkom detalju (dva štitnika u trasi).
- Ukupno se polaže štitnika: </t>
  </si>
  <si>
    <t xml:space="preserve">14.  Dobava, isporuka i polaganje PVC trake upozorenja, za TK kabele (žute boje) u prije iskopani kabelski rov, iznad DTK cijevi,a a prema grafičkom detalju (dvije trake u trasi).
- Ukupno se polaže trake upozorenja: </t>
  </si>
  <si>
    <t>UKUPNO ELEKTROMONTAŽNI RADOVI:</t>
  </si>
  <si>
    <t xml:space="preserve">IV  OSTALI RADOVI </t>
  </si>
  <si>
    <t>1.  Ispitivanje  javne rasvjete, što uključuje mjerenje otpora izolacije, razine rasvijetljenosti, provjera efikasnosti od previsokog dodirnog napona i izdavanje atesta o ispravnosti izvedene instalacije</t>
  </si>
  <si>
    <t>pauš.</t>
  </si>
  <si>
    <t>2.  Izrada tehničke dokumentacije izvedenog stanja izrađenog od strane ovlaštenog inženjera elektrotehnike te odbrenja od glavnog projektanta.
Dokumentacija izvedenog stanja se predaje Investitoru u 3 primjerka na papiru i jednom CD mediju.</t>
  </si>
  <si>
    <t>IV UKUPNO OSTALI RADOVI :</t>
  </si>
  <si>
    <t>II  BETONSKI I AB RADOVI</t>
  </si>
  <si>
    <t>IV  OSTALI RADOVI</t>
  </si>
  <si>
    <t>SVEUKUPNA REKAPITULACIJA</t>
  </si>
  <si>
    <t>IV  ELEKTROTEHNIČKE INFRASTRUKTURE RASVJETE</t>
  </si>
  <si>
    <t>III  PROMETNICA, PROMETNA OPREMA</t>
  </si>
  <si>
    <t>I  VODOOPSKRBNI CJEVOVOD, OS -1, OS - 2, OS - 3</t>
  </si>
  <si>
    <t>I  KOLEKTOR FEKALNE ODVODNJE, OS -1, OS - 2, OS - 3</t>
  </si>
  <si>
    <t>II  KOLEKTOR OBORINSKE ODVODNJE, OS -1, OS - 2, OS - 3</t>
  </si>
  <si>
    <t>U Dubrovniku, svibanj 2019</t>
  </si>
  <si>
    <t>KOLEKTORA FEKALNE ODVONJE</t>
  </si>
  <si>
    <t>KOLEKTORA OBORINSKE ODVONJE</t>
  </si>
  <si>
    <t>PROMETNICE I PROMETNE OPREME</t>
  </si>
  <si>
    <t>Dubrovnik, svibanj 2019. god.</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</si>
</sst>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164" formatCode="_-* #,##0.00_-;\-* #,##0.00_-;_-* &quot;-&quot;??_-;_-@_-"/>
    <numFmt numFmtId="165" formatCode="#,##0.00\ _k_n"/>
    <numFmt numFmtId="166" formatCode="#,##0.00\ &quot;kn&quot;"/>
    <numFmt numFmtId="167" formatCode="_-* #,##0.00\ [$kn-41A]_-;\-* #,##0.00\ [$kn-41A]_-;_-* &quot;-&quot;??\ [$kn-41A]_-;_-@_-"/>
  </numFmts>
  <fonts count="45">
    <font>
      <sz val="10"/>
      <name val="Arial"/>
    </font>
    <font>
      <sz val="8"/>
      <name val="Arial"/>
      <family val="2"/>
      <charset val="238"/>
    </font>
    <font>
      <sz val="10"/>
      <name val="Arial"/>
      <family val="2"/>
      <charset val="238"/>
    </font>
    <font>
      <sz val="10"/>
      <name val="Symbol"/>
      <family val="1"/>
      <charset val="2"/>
    </font>
    <font>
      <vertAlign val="superscript"/>
      <sz val="10"/>
      <name val="Arial"/>
      <family val="2"/>
      <charset val="238"/>
    </font>
    <font>
      <sz val="10"/>
      <name val="Arial"/>
      <family val="2"/>
      <charset val="238"/>
    </font>
    <font>
      <sz val="10"/>
      <name val="AvantGarde Bk BT"/>
      <family val="2"/>
    </font>
    <font>
      <b/>
      <sz val="14"/>
      <name val="Arial"/>
      <family val="2"/>
      <charset val="238"/>
    </font>
    <font>
      <b/>
      <sz val="14"/>
      <name val="AvantGarde Bk BT"/>
      <family val="2"/>
    </font>
    <font>
      <b/>
      <sz val="12"/>
      <name val="AvantGarde Bk BT"/>
      <family val="2"/>
    </font>
    <font>
      <b/>
      <sz val="12"/>
      <color indexed="12"/>
      <name val="AvantGarde Bk BT"/>
      <family val="2"/>
    </font>
    <font>
      <b/>
      <sz val="12"/>
      <name val="Arial"/>
      <family val="2"/>
      <charset val="238"/>
    </font>
    <font>
      <sz val="10"/>
      <color indexed="10"/>
      <name val="AvantGarde Bk BT"/>
      <family val="2"/>
    </font>
    <font>
      <sz val="10"/>
      <color indexed="14"/>
      <name val="AvantGarde Bk BT"/>
      <family val="2"/>
    </font>
    <font>
      <sz val="10"/>
      <name val="Symbol"/>
      <family val="1"/>
      <charset val="2"/>
    </font>
    <font>
      <sz val="10"/>
      <color indexed="10"/>
      <name val="Arial"/>
      <family val="2"/>
      <charset val="238"/>
    </font>
    <font>
      <sz val="12"/>
      <name val="Arial"/>
      <family val="2"/>
      <charset val="238"/>
    </font>
    <font>
      <b/>
      <sz val="10"/>
      <name val="Arial"/>
      <family val="2"/>
      <charset val="238"/>
    </font>
    <font>
      <b/>
      <sz val="13"/>
      <name val="Arial"/>
      <family val="2"/>
      <charset val="238"/>
    </font>
    <font>
      <sz val="14"/>
      <name val="Arial"/>
      <family val="2"/>
      <charset val="238"/>
    </font>
    <font>
      <sz val="10"/>
      <name val="Arial"/>
      <family val="2"/>
    </font>
    <font>
      <sz val="10"/>
      <color rgb="FFFF0000"/>
      <name val="Arial"/>
      <family val="2"/>
      <charset val="238"/>
    </font>
    <font>
      <sz val="12"/>
      <name val="Arial"/>
      <family val="2"/>
    </font>
    <font>
      <b/>
      <sz val="12"/>
      <color indexed="8"/>
      <name val="Arial"/>
      <family val="2"/>
      <charset val="238"/>
    </font>
    <font>
      <sz val="10"/>
      <name val="Arial"/>
    </font>
    <font>
      <b/>
      <sz val="14"/>
      <name val="Arial CE"/>
      <charset val="238"/>
    </font>
    <font>
      <sz val="10"/>
      <name val="Arial CE"/>
      <family val="2"/>
      <charset val="238"/>
    </font>
    <font>
      <b/>
      <sz val="14"/>
      <name val="AvantGarde Bk BT"/>
      <charset val="238"/>
    </font>
    <font>
      <sz val="11"/>
      <name val="Arial"/>
      <family val="2"/>
      <charset val="238"/>
    </font>
    <font>
      <sz val="11"/>
      <color indexed="11"/>
      <name val="AvantGarde Bk BT"/>
      <family val="2"/>
    </font>
    <font>
      <sz val="11"/>
      <color indexed="10"/>
      <name val="AvantGarde Bk BT"/>
      <family val="2"/>
    </font>
    <font>
      <b/>
      <sz val="11"/>
      <name val="Arial"/>
      <family val="2"/>
      <charset val="238"/>
    </font>
    <font>
      <sz val="11"/>
      <name val="AvantGarde Bk BT"/>
      <family val="2"/>
    </font>
    <font>
      <sz val="11"/>
      <name val="Arial"/>
      <family val="2"/>
    </font>
    <font>
      <sz val="9"/>
      <name val="Arial"/>
      <family val="2"/>
      <charset val="238"/>
    </font>
    <font>
      <sz val="9"/>
      <name val="AvantGarde Bk BT"/>
      <family val="2"/>
    </font>
    <font>
      <sz val="10"/>
      <color theme="0"/>
      <name val="Arial"/>
      <family val="2"/>
      <charset val="238"/>
    </font>
    <font>
      <sz val="10"/>
      <name val="AvantGarde Bk BT"/>
      <family val="2"/>
      <charset val="238"/>
    </font>
    <font>
      <b/>
      <sz val="9"/>
      <color indexed="81"/>
      <name val="Tahoma"/>
      <family val="2"/>
      <charset val="238"/>
    </font>
    <font>
      <sz val="9"/>
      <name val="Arial"/>
      <family val="2"/>
    </font>
    <font>
      <b/>
      <i/>
      <sz val="11"/>
      <name val="Arial"/>
      <family val="2"/>
      <charset val="238"/>
    </font>
    <font>
      <b/>
      <sz val="10"/>
      <name val="Arial"/>
      <family val="2"/>
    </font>
    <font>
      <sz val="10"/>
      <color rgb="FF000000"/>
      <name val="Arial"/>
      <family val="2"/>
      <charset val="238"/>
    </font>
    <font>
      <sz val="13"/>
      <name val="Arial"/>
      <family val="2"/>
      <charset val="238"/>
    </font>
    <font>
      <sz val="9.5"/>
      <name val="Arial"/>
      <family val="2"/>
      <charset val="238"/>
    </font>
  </fonts>
  <fills count="7">
    <fill>
      <patternFill patternType="none"/>
    </fill>
    <fill>
      <patternFill patternType="gray125"/>
    </fill>
    <fill>
      <patternFill patternType="solid">
        <fgColor indexed="9"/>
        <bgColor indexed="64"/>
      </patternFill>
    </fill>
    <fill>
      <patternFill patternType="solid">
        <fgColor theme="0"/>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tint="-0.24994659260841701"/>
        <bgColor auto="1"/>
      </patternFill>
    </fill>
  </fills>
  <borders count="24">
    <border>
      <left/>
      <right/>
      <top/>
      <bottom/>
      <diagonal/>
    </border>
    <border>
      <left/>
      <right/>
      <top style="thin">
        <color indexed="64"/>
      </top>
      <bottom/>
      <diagonal/>
    </border>
    <border>
      <left style="thin">
        <color indexed="64"/>
      </left>
      <right/>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medium">
        <color indexed="64"/>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style="thin">
        <color indexed="64"/>
      </left>
      <right/>
      <top/>
      <bottom style="medium">
        <color indexed="64"/>
      </bottom>
      <diagonal/>
    </border>
  </borders>
  <cellStyleXfs count="4">
    <xf numFmtId="0" fontId="0" fillId="0" borderId="0" applyNumberFormat="0" applyFont="0" applyFill="0" applyBorder="0" applyAlignment="0" applyProtection="0">
      <alignment vertical="top"/>
    </xf>
    <xf numFmtId="0" fontId="2" fillId="0" borderId="0" applyNumberFormat="0" applyFont="0" applyFill="0" applyBorder="0" applyAlignment="0" applyProtection="0">
      <alignment vertical="top"/>
    </xf>
    <xf numFmtId="164" fontId="24" fillId="0" borderId="0" applyFont="0" applyFill="0" applyBorder="0" applyAlignment="0" applyProtection="0"/>
    <xf numFmtId="0" fontId="2" fillId="0" borderId="0" applyNumberFormat="0" applyFill="0" applyBorder="0" applyAlignment="0" applyProtection="0"/>
  </cellStyleXfs>
  <cellXfs count="470">
    <xf numFmtId="0" fontId="0" fillId="0" borderId="0" xfId="0">
      <alignment vertical="top"/>
    </xf>
    <xf numFmtId="0" fontId="6" fillId="2" borderId="0" xfId="0" applyFont="1" applyFill="1" applyAlignment="1"/>
    <xf numFmtId="4" fontId="5" fillId="2" borderId="0" xfId="0" applyNumberFormat="1" applyFont="1" applyFill="1" applyAlignment="1"/>
    <xf numFmtId="0" fontId="5" fillId="2" borderId="0" xfId="0" applyFont="1" applyFill="1" applyAlignment="1"/>
    <xf numFmtId="4" fontId="6" fillId="2" borderId="0" xfId="0" applyNumberFormat="1" applyFont="1" applyFill="1" applyAlignment="1"/>
    <xf numFmtId="0" fontId="8" fillId="2" borderId="0" xfId="0" applyFont="1" applyFill="1" applyAlignment="1"/>
    <xf numFmtId="0" fontId="9" fillId="2" borderId="0" xfId="0" applyFont="1" applyFill="1" applyAlignment="1"/>
    <xf numFmtId="0" fontId="10" fillId="2" borderId="3" xfId="0" applyFont="1" applyFill="1" applyBorder="1" applyAlignment="1"/>
    <xf numFmtId="0" fontId="6" fillId="2" borderId="4" xfId="0" applyFont="1" applyFill="1" applyBorder="1" applyAlignment="1"/>
    <xf numFmtId="0" fontId="11" fillId="2" borderId="0" xfId="0" applyFont="1" applyFill="1" applyAlignment="1"/>
    <xf numFmtId="0" fontId="12" fillId="2" borderId="5" xfId="0" applyFont="1" applyFill="1" applyBorder="1" applyAlignment="1"/>
    <xf numFmtId="0" fontId="12" fillId="2" borderId="6" xfId="0" applyFont="1" applyFill="1" applyBorder="1" applyAlignment="1"/>
    <xf numFmtId="0" fontId="12" fillId="2" borderId="0" xfId="0" applyFont="1" applyFill="1" applyAlignment="1"/>
    <xf numFmtId="0" fontId="12" fillId="2" borderId="7" xfId="0" applyFont="1" applyFill="1" applyBorder="1" applyAlignment="1"/>
    <xf numFmtId="0" fontId="12" fillId="2" borderId="8" xfId="0" applyFont="1" applyFill="1" applyBorder="1" applyAlignment="1"/>
    <xf numFmtId="0" fontId="13" fillId="2" borderId="7" xfId="0" applyFont="1" applyFill="1" applyBorder="1" applyAlignment="1"/>
    <xf numFmtId="0" fontId="13" fillId="2" borderId="8" xfId="0" applyFont="1" applyFill="1" applyBorder="1" applyAlignment="1"/>
    <xf numFmtId="0" fontId="5" fillId="2" borderId="0" xfId="0" applyFont="1" applyFill="1" applyAlignment="1">
      <alignment horizontal="right"/>
    </xf>
    <xf numFmtId="4" fontId="5" fillId="2" borderId="9" xfId="0" applyNumberFormat="1" applyFont="1" applyFill="1" applyBorder="1" applyAlignment="1"/>
    <xf numFmtId="0" fontId="14" fillId="2" borderId="0" xfId="0" applyFont="1" applyFill="1" applyAlignment="1">
      <alignment horizontal="right"/>
    </xf>
    <xf numFmtId="0" fontId="15" fillId="2" borderId="0" xfId="0" applyFont="1" applyFill="1" applyAlignment="1"/>
    <xf numFmtId="4" fontId="15" fillId="2" borderId="0" xfId="0" applyNumberFormat="1" applyFont="1" applyFill="1" applyAlignment="1"/>
    <xf numFmtId="0" fontId="15" fillId="2" borderId="0" xfId="0" applyFont="1" applyFill="1" applyAlignment="1">
      <alignment horizontal="right"/>
    </xf>
    <xf numFmtId="0" fontId="11" fillId="2" borderId="10" xfId="0" applyFont="1" applyFill="1" applyBorder="1" applyAlignment="1"/>
    <xf numFmtId="0" fontId="5" fillId="2" borderId="11" xfId="0" applyFont="1" applyFill="1" applyBorder="1" applyAlignment="1"/>
    <xf numFmtId="4" fontId="11" fillId="2" borderId="11" xfId="0" applyNumberFormat="1" applyFont="1" applyFill="1" applyBorder="1" applyAlignment="1">
      <alignment horizontal="right"/>
    </xf>
    <xf numFmtId="4" fontId="16" fillId="2" borderId="11" xfId="0" applyNumberFormat="1" applyFont="1" applyFill="1" applyBorder="1" applyAlignment="1"/>
    <xf numFmtId="4" fontId="11" fillId="2" borderId="0" xfId="0" applyNumberFormat="1" applyFont="1" applyFill="1" applyAlignment="1">
      <alignment horizontal="right"/>
    </xf>
    <xf numFmtId="4" fontId="16" fillId="2" borderId="0" xfId="0" applyNumberFormat="1" applyFont="1" applyFill="1" applyAlignment="1"/>
    <xf numFmtId="2" fontId="5" fillId="2" borderId="0" xfId="0" applyNumberFormat="1" applyFont="1" applyFill="1" applyAlignment="1"/>
    <xf numFmtId="4" fontId="5" fillId="2" borderId="0" xfId="0" applyNumberFormat="1" applyFont="1" applyFill="1" applyAlignment="1">
      <alignment horizontal="right"/>
    </xf>
    <xf numFmtId="0" fontId="5" fillId="2" borderId="0" xfId="0" applyFont="1" applyFill="1" applyAlignment="1">
      <alignment horizontal="left"/>
    </xf>
    <xf numFmtId="0" fontId="17" fillId="2" borderId="0" xfId="0" applyFont="1" applyFill="1" applyAlignment="1"/>
    <xf numFmtId="0" fontId="16" fillId="2" borderId="0" xfId="0" applyFont="1" applyFill="1" applyAlignment="1"/>
    <xf numFmtId="0" fontId="21" fillId="2" borderId="0" xfId="0" applyFont="1" applyFill="1" applyAlignment="1">
      <alignment vertical="top" wrapText="1"/>
    </xf>
    <xf numFmtId="0" fontId="5" fillId="2" borderId="0" xfId="0" applyFont="1" applyFill="1" applyAlignment="1">
      <alignment horizontal="center"/>
    </xf>
    <xf numFmtId="0" fontId="5" fillId="2" borderId="0" xfId="0" applyFont="1" applyFill="1" applyAlignment="1">
      <alignment vertical="center" wrapText="1"/>
    </xf>
    <xf numFmtId="0" fontId="5" fillId="2" borderId="0" xfId="0" applyFont="1" applyFill="1" applyAlignment="1">
      <alignment wrapText="1"/>
    </xf>
    <xf numFmtId="0" fontId="11" fillId="2" borderId="0" xfId="0" applyFont="1" applyFill="1" applyAlignment="1">
      <alignment horizontal="left"/>
    </xf>
    <xf numFmtId="4" fontId="5" fillId="0" borderId="9" xfId="0" applyNumberFormat="1" applyFont="1" applyBorder="1" applyAlignment="1"/>
    <xf numFmtId="0" fontId="5" fillId="2" borderId="0" xfId="0" applyFont="1" applyFill="1" applyAlignment="1">
      <alignment horizontal="left" vertical="top" wrapText="1"/>
    </xf>
    <xf numFmtId="0" fontId="16" fillId="2" borderId="11" xfId="0" applyFont="1" applyFill="1" applyBorder="1" applyAlignment="1"/>
    <xf numFmtId="3" fontId="5" fillId="2" borderId="0" xfId="0" applyNumberFormat="1" applyFont="1" applyFill="1" applyAlignment="1">
      <alignment horizontal="right"/>
    </xf>
    <xf numFmtId="0" fontId="18" fillId="2" borderId="0" xfId="0" applyFont="1" applyFill="1" applyAlignment="1"/>
    <xf numFmtId="0" fontId="5" fillId="2" borderId="0" xfId="0" applyFont="1" applyFill="1" applyAlignment="1">
      <alignment horizontal="left" wrapText="1"/>
    </xf>
    <xf numFmtId="4" fontId="17" fillId="2" borderId="0" xfId="0" applyNumberFormat="1" applyFont="1" applyFill="1" applyAlignment="1">
      <alignment horizontal="right"/>
    </xf>
    <xf numFmtId="0" fontId="18" fillId="2" borderId="10" xfId="0" applyFont="1" applyFill="1" applyBorder="1" applyAlignment="1"/>
    <xf numFmtId="0" fontId="7" fillId="2" borderId="0" xfId="0" applyFont="1" applyFill="1" applyAlignment="1"/>
    <xf numFmtId="0" fontId="19" fillId="2" borderId="0" xfId="0" applyFont="1" applyFill="1" applyAlignment="1"/>
    <xf numFmtId="4" fontId="11" fillId="2" borderId="13" xfId="0" applyNumberFormat="1" applyFont="1" applyFill="1" applyBorder="1" applyAlignment="1"/>
    <xf numFmtId="4" fontId="11" fillId="2" borderId="0" xfId="0" applyNumberFormat="1" applyFont="1" applyFill="1" applyAlignment="1"/>
    <xf numFmtId="0" fontId="7" fillId="2" borderId="10" xfId="0" applyFont="1" applyFill="1" applyBorder="1" applyAlignment="1"/>
    <xf numFmtId="2" fontId="6" fillId="2" borderId="0" xfId="0" applyNumberFormat="1" applyFont="1" applyFill="1" applyAlignment="1"/>
    <xf numFmtId="0" fontId="2" fillId="2" borderId="0" xfId="0" applyFont="1" applyFill="1" applyAlignment="1"/>
    <xf numFmtId="0" fontId="2" fillId="2" borderId="0" xfId="0" applyFont="1" applyFill="1" applyAlignment="1">
      <alignment horizontal="left" vertical="top" wrapText="1"/>
    </xf>
    <xf numFmtId="0" fontId="20" fillId="3" borderId="0" xfId="0" applyFont="1" applyFill="1" applyAlignment="1"/>
    <xf numFmtId="0" fontId="2" fillId="2" borderId="0" xfId="0" applyFont="1" applyFill="1" applyAlignment="1">
      <alignment horizontal="center"/>
    </xf>
    <xf numFmtId="0" fontId="2" fillId="2" borderId="0" xfId="0" applyFont="1" applyFill="1" applyAlignment="1">
      <alignment vertical="center"/>
    </xf>
    <xf numFmtId="0" fontId="2" fillId="2" borderId="0" xfId="0" applyFont="1" applyFill="1" applyAlignment="1">
      <alignment horizontal="right"/>
    </xf>
    <xf numFmtId="4" fontId="2" fillId="2" borderId="0" xfId="0" applyNumberFormat="1" applyFont="1" applyFill="1" applyAlignment="1"/>
    <xf numFmtId="0" fontId="2" fillId="2" borderId="0" xfId="0" applyFont="1" applyFill="1" applyAlignment="1">
      <alignment vertical="top" wrapText="1"/>
    </xf>
    <xf numFmtId="4" fontId="2" fillId="2" borderId="0" xfId="0" applyNumberFormat="1" applyFont="1" applyFill="1">
      <alignment vertical="top"/>
    </xf>
    <xf numFmtId="0" fontId="2" fillId="2" borderId="0" xfId="0" applyFont="1" applyFill="1">
      <alignment vertical="top"/>
    </xf>
    <xf numFmtId="4" fontId="2" fillId="2" borderId="9" xfId="0" applyNumberFormat="1" applyFont="1" applyFill="1" applyBorder="1" applyAlignment="1"/>
    <xf numFmtId="0" fontId="2" fillId="3" borderId="0" xfId="0" applyFont="1" applyFill="1" applyAlignment="1">
      <alignment horizontal="left" vertical="top" wrapText="1"/>
    </xf>
    <xf numFmtId="4" fontId="2" fillId="3" borderId="0" xfId="0" applyNumberFormat="1" applyFont="1" applyFill="1" applyAlignment="1"/>
    <xf numFmtId="0" fontId="2" fillId="3" borderId="0" xfId="0" applyFont="1" applyFill="1" applyAlignment="1"/>
    <xf numFmtId="0" fontId="2" fillId="3" borderId="0" xfId="0" applyFont="1" applyFill="1" applyAlignment="1">
      <alignment horizontal="right"/>
    </xf>
    <xf numFmtId="4" fontId="2" fillId="3" borderId="9" xfId="0" applyNumberFormat="1" applyFont="1" applyFill="1" applyBorder="1" applyAlignment="1"/>
    <xf numFmtId="0" fontId="2" fillId="3" borderId="0" xfId="0" applyFont="1" applyFill="1" applyAlignment="1">
      <alignment horizontal="justify" vertical="top" wrapText="1"/>
    </xf>
    <xf numFmtId="0" fontId="2" fillId="2" borderId="0" xfId="1" applyFill="1" applyAlignment="1" applyProtection="1">
      <alignment horizontal="left" vertical="top" wrapText="1"/>
      <protection locked="0"/>
    </xf>
    <xf numFmtId="0" fontId="2" fillId="2" borderId="0" xfId="1" applyFill="1" applyAlignment="1"/>
    <xf numFmtId="0" fontId="2" fillId="0" borderId="0" xfId="1">
      <alignment vertical="top"/>
    </xf>
    <xf numFmtId="0" fontId="22" fillId="2" borderId="0" xfId="1" applyFont="1" applyFill="1" applyAlignment="1"/>
    <xf numFmtId="0" fontId="11" fillId="2" borderId="0" xfId="1" applyFont="1" applyFill="1" applyAlignment="1"/>
    <xf numFmtId="0" fontId="11" fillId="2" borderId="0" xfId="1" applyFont="1" applyFill="1">
      <alignment vertical="top"/>
    </xf>
    <xf numFmtId="0" fontId="23" fillId="2" borderId="0" xfId="1" applyFont="1" applyFill="1" applyAlignment="1"/>
    <xf numFmtId="49" fontId="11" fillId="2" borderId="0" xfId="1" applyNumberFormat="1" applyFont="1" applyFill="1" applyAlignment="1"/>
    <xf numFmtId="0" fontId="23" fillId="2" borderId="0" xfId="1" applyFont="1" applyFill="1">
      <alignment vertical="top"/>
    </xf>
    <xf numFmtId="0" fontId="11" fillId="2" borderId="0" xfId="1" applyFont="1" applyFill="1" applyAlignment="1">
      <alignment horizontal="left"/>
    </xf>
    <xf numFmtId="0" fontId="5" fillId="2" borderId="0" xfId="0" applyFont="1" applyFill="1" applyAlignment="1">
      <alignment vertical="top" wrapText="1"/>
    </xf>
    <xf numFmtId="0" fontId="2" fillId="2" borderId="0" xfId="0" applyFont="1" applyFill="1" applyAlignment="1">
      <alignment horizontal="left"/>
    </xf>
    <xf numFmtId="4" fontId="2" fillId="2" borderId="0" xfId="0" applyNumberFormat="1" applyFont="1" applyFill="1" applyAlignment="1">
      <alignment horizontal="right"/>
    </xf>
    <xf numFmtId="0" fontId="2" fillId="2" borderId="0" xfId="0" applyFont="1" applyFill="1" applyAlignment="1">
      <alignment wrapText="1"/>
    </xf>
    <xf numFmtId="0" fontId="2" fillId="2" borderId="0" xfId="0" applyFont="1" applyFill="1" applyAlignment="1">
      <alignment horizontal="left" wrapText="1"/>
    </xf>
    <xf numFmtId="0" fontId="6" fillId="2" borderId="0" xfId="0" applyFont="1" applyFill="1" applyAlignment="1">
      <alignment vertical="top" wrapText="1"/>
    </xf>
    <xf numFmtId="0" fontId="6" fillId="2" borderId="0" xfId="0" applyFont="1" applyFill="1" applyAlignment="1">
      <alignment horizontal="center"/>
    </xf>
    <xf numFmtId="0" fontId="25" fillId="3" borderId="0" xfId="3" applyFont="1" applyFill="1" applyBorder="1" applyAlignment="1">
      <alignment horizontal="left" vertical="center"/>
    </xf>
    <xf numFmtId="2" fontId="26" fillId="3" borderId="0" xfId="3" applyNumberFormat="1" applyFont="1" applyFill="1" applyBorder="1" applyAlignment="1">
      <alignment horizontal="left" vertical="center"/>
    </xf>
    <xf numFmtId="0" fontId="26" fillId="3" borderId="0" xfId="3" applyFont="1" applyFill="1" applyBorder="1" applyAlignment="1">
      <alignment horizontal="left" vertical="center"/>
    </xf>
    <xf numFmtId="4" fontId="2" fillId="3" borderId="0" xfId="0" applyNumberFormat="1" applyFont="1" applyFill="1" applyBorder="1" applyAlignment="1" applyProtection="1"/>
    <xf numFmtId="0" fontId="2" fillId="3" borderId="0" xfId="0" applyNumberFormat="1" applyFont="1" applyFill="1" applyBorder="1" applyAlignment="1" applyProtection="1"/>
    <xf numFmtId="0" fontId="7" fillId="2" borderId="15" xfId="0" applyFont="1" applyFill="1" applyBorder="1" applyAlignment="1">
      <alignment horizontal="left"/>
    </xf>
    <xf numFmtId="0" fontId="7" fillId="2" borderId="16" xfId="0" applyFont="1" applyFill="1" applyBorder="1" applyAlignment="1">
      <alignment horizontal="left"/>
    </xf>
    <xf numFmtId="0" fontId="7" fillId="2" borderId="17" xfId="0" applyFont="1" applyFill="1" applyBorder="1" applyAlignment="1">
      <alignment horizontal="left"/>
    </xf>
    <xf numFmtId="0" fontId="7" fillId="2" borderId="0" xfId="0" applyFont="1" applyFill="1" applyBorder="1" applyAlignment="1"/>
    <xf numFmtId="0" fontId="5" fillId="2" borderId="0" xfId="0" applyFont="1" applyFill="1" applyBorder="1" applyAlignment="1"/>
    <xf numFmtId="4" fontId="11" fillId="2" borderId="0" xfId="0" applyNumberFormat="1" applyFont="1" applyFill="1" applyBorder="1" applyAlignment="1"/>
    <xf numFmtId="0" fontId="7" fillId="2" borderId="15" xfId="0" applyFont="1" applyFill="1" applyBorder="1" applyAlignment="1"/>
    <xf numFmtId="0" fontId="7" fillId="2" borderId="16" xfId="0" applyFont="1" applyFill="1" applyBorder="1" applyAlignment="1"/>
    <xf numFmtId="0" fontId="7" fillId="2" borderId="17" xfId="0" applyFont="1" applyFill="1" applyBorder="1" applyAlignment="1"/>
    <xf numFmtId="4" fontId="28" fillId="2" borderId="0" xfId="0" applyNumberFormat="1" applyFont="1" applyFill="1" applyAlignment="1"/>
    <xf numFmtId="0" fontId="28" fillId="2" borderId="0" xfId="0" applyFont="1" applyFill="1" applyAlignment="1"/>
    <xf numFmtId="0" fontId="29" fillId="2" borderId="0" xfId="0" applyFont="1" applyFill="1">
      <alignment vertical="top"/>
    </xf>
    <xf numFmtId="0" fontId="29" fillId="2" borderId="0" xfId="0" applyFont="1" applyFill="1" applyAlignment="1">
      <alignment horizontal="center" vertical="top"/>
    </xf>
    <xf numFmtId="0" fontId="30" fillId="2" borderId="0" xfId="0" applyFont="1" applyFill="1" applyAlignment="1">
      <alignment horizontal="center" vertical="top"/>
    </xf>
    <xf numFmtId="0" fontId="30" fillId="2" borderId="0" xfId="0" applyFont="1" applyFill="1" applyAlignment="1"/>
    <xf numFmtId="0" fontId="12" fillId="2" borderId="0" xfId="0" applyFont="1" applyFill="1" applyAlignment="1">
      <alignment horizontal="center"/>
    </xf>
    <xf numFmtId="0" fontId="2" fillId="2" borderId="0" xfId="0" applyFont="1" applyFill="1" applyAlignment="1">
      <alignment horizontal="right" wrapText="1"/>
    </xf>
    <xf numFmtId="4" fontId="2" fillId="2" borderId="9" xfId="0" applyNumberFormat="1" applyFont="1" applyFill="1" applyBorder="1" applyAlignment="1">
      <alignment vertical="center"/>
    </xf>
    <xf numFmtId="4" fontId="2" fillId="2" borderId="0" xfId="0" applyNumberFormat="1" applyFont="1" applyFill="1" applyAlignment="1">
      <alignment vertical="center"/>
    </xf>
    <xf numFmtId="0" fontId="12" fillId="2" borderId="0" xfId="0" applyFont="1" applyFill="1" applyAlignment="1">
      <alignment vertical="center"/>
    </xf>
    <xf numFmtId="0" fontId="12" fillId="2" borderId="0" xfId="0" applyFont="1" applyFill="1" applyAlignment="1">
      <alignment horizontal="center" vertical="center"/>
    </xf>
    <xf numFmtId="0" fontId="3" fillId="2" borderId="0" xfId="0" applyFont="1" applyFill="1" applyAlignment="1">
      <alignment horizontal="right"/>
    </xf>
    <xf numFmtId="0" fontId="2" fillId="2" borderId="11" xfId="0" applyFont="1" applyFill="1" applyBorder="1" applyAlignment="1"/>
    <xf numFmtId="0" fontId="20" fillId="0" borderId="0" xfId="0" applyFont="1" applyAlignment="1">
      <alignment horizontal="center" vertical="top"/>
    </xf>
    <xf numFmtId="0" fontId="31" fillId="2" borderId="0" xfId="0" applyFont="1" applyFill="1" applyAlignment="1"/>
    <xf numFmtId="4" fontId="31" fillId="2" borderId="0" xfId="0" applyNumberFormat="1" applyFont="1" applyFill="1" applyAlignment="1">
      <alignment horizontal="right"/>
    </xf>
    <xf numFmtId="0" fontId="32" fillId="2" borderId="0" xfId="0" applyFont="1" applyFill="1" applyAlignment="1"/>
    <xf numFmtId="0" fontId="32" fillId="2" borderId="0" xfId="0" applyFont="1" applyFill="1" applyAlignment="1">
      <alignment horizontal="center"/>
    </xf>
    <xf numFmtId="0" fontId="33" fillId="0" borderId="0" xfId="0" applyFont="1" applyAlignment="1">
      <alignment horizontal="center" vertical="top"/>
    </xf>
    <xf numFmtId="0" fontId="34" fillId="2" borderId="0" xfId="0" applyFont="1" applyFill="1" applyAlignment="1"/>
    <xf numFmtId="4" fontId="34" fillId="2" borderId="0" xfId="0" applyNumberFormat="1" applyFont="1" applyFill="1" applyAlignment="1"/>
    <xf numFmtId="0" fontId="35" fillId="2" borderId="0" xfId="0" applyFont="1" applyFill="1" applyAlignment="1"/>
    <xf numFmtId="0" fontId="35" fillId="2" borderId="0" xfId="0" applyFont="1" applyFill="1" applyAlignment="1">
      <alignment horizontal="center"/>
    </xf>
    <xf numFmtId="2" fontId="2" fillId="2" borderId="0" xfId="0" applyNumberFormat="1" applyFont="1" applyFill="1" applyAlignment="1"/>
    <xf numFmtId="0" fontId="2" fillId="2" borderId="0" xfId="1" applyFont="1" applyFill="1" applyAlignment="1" applyProtection="1">
      <alignment horizontal="left" vertical="top" wrapText="1"/>
      <protection locked="0"/>
    </xf>
    <xf numFmtId="0" fontId="2" fillId="2" borderId="0" xfId="0" applyFont="1" applyFill="1" applyAlignment="1">
      <alignment horizontal="right" vertical="center" wrapText="1"/>
    </xf>
    <xf numFmtId="0" fontId="3" fillId="2" borderId="0" xfId="0" applyFont="1" applyFill="1" applyAlignment="1">
      <alignment horizontal="right" wrapText="1"/>
    </xf>
    <xf numFmtId="0" fontId="2" fillId="2" borderId="0" xfId="0" applyFont="1" applyFill="1" applyAlignment="1">
      <alignment vertical="center" wrapText="1"/>
    </xf>
    <xf numFmtId="0" fontId="2" fillId="2" borderId="0" xfId="0" applyFont="1" applyFill="1" applyAlignment="1">
      <alignment horizontal="left" vertical="center"/>
    </xf>
    <xf numFmtId="0" fontId="2" fillId="2" borderId="0" xfId="0" applyFont="1" applyFill="1" applyAlignment="1">
      <alignment horizontal="right" vertical="center"/>
    </xf>
    <xf numFmtId="4" fontId="2" fillId="2" borderId="0" xfId="0" applyNumberFormat="1" applyFont="1" applyFill="1" applyAlignment="1">
      <alignment horizontal="right" vertical="center"/>
    </xf>
    <xf numFmtId="0" fontId="2" fillId="2" borderId="0" xfId="1" applyFill="1" applyAlignment="1">
      <alignment horizontal="right"/>
    </xf>
    <xf numFmtId="4" fontId="2" fillId="2" borderId="0" xfId="1" applyNumberFormat="1" applyFill="1" applyAlignment="1">
      <alignment horizontal="right"/>
    </xf>
    <xf numFmtId="0" fontId="2" fillId="2" borderId="0" xfId="1" applyFont="1" applyFill="1">
      <alignment vertical="top"/>
    </xf>
    <xf numFmtId="4" fontId="2" fillId="2" borderId="0" xfId="1" applyNumberFormat="1" applyFill="1" applyAlignment="1"/>
    <xf numFmtId="0" fontId="6" fillId="2" borderId="0" xfId="0" applyFont="1" applyFill="1">
      <alignment vertical="top"/>
    </xf>
    <xf numFmtId="0" fontId="6" fillId="2" borderId="0" xfId="0" applyFont="1" applyFill="1" applyAlignment="1">
      <alignment horizontal="center" vertical="top"/>
    </xf>
    <xf numFmtId="0" fontId="2" fillId="2" borderId="0" xfId="0" applyFont="1" applyFill="1" applyAlignment="1">
      <alignment horizontal="right" vertical="top" wrapText="1"/>
    </xf>
    <xf numFmtId="0" fontId="21" fillId="2" borderId="0" xfId="0" applyFont="1" applyFill="1" applyAlignment="1">
      <alignment horizontal="left" vertical="top" wrapText="1"/>
    </xf>
    <xf numFmtId="0" fontId="2" fillId="2" borderId="9" xfId="0" applyFont="1" applyFill="1" applyBorder="1" applyAlignment="1">
      <alignment horizontal="right" wrapText="1"/>
    </xf>
    <xf numFmtId="4" fontId="2" fillId="0" borderId="9" xfId="0" applyNumberFormat="1" applyFont="1" applyBorder="1" applyAlignment="1"/>
    <xf numFmtId="4" fontId="36" fillId="2" borderId="0" xfId="0" applyNumberFormat="1" applyFont="1" applyFill="1" applyAlignment="1"/>
    <xf numFmtId="0" fontId="17" fillId="3" borderId="0" xfId="0" applyFont="1" applyFill="1" applyAlignment="1">
      <alignment horizontal="left" vertical="top" wrapText="1"/>
    </xf>
    <xf numFmtId="4" fontId="2" fillId="3" borderId="0" xfId="0" applyNumberFormat="1" applyFont="1" applyFill="1">
      <alignment vertical="top"/>
    </xf>
    <xf numFmtId="0" fontId="2" fillId="3" borderId="0" xfId="0" applyFont="1" applyFill="1">
      <alignment vertical="top"/>
    </xf>
    <xf numFmtId="0" fontId="37" fillId="2" borderId="0" xfId="0" applyFont="1" applyFill="1">
      <alignment vertical="top"/>
    </xf>
    <xf numFmtId="0" fontId="37" fillId="2" borderId="0" xfId="0" applyFont="1" applyFill="1" applyAlignment="1">
      <alignment horizontal="center" vertical="top"/>
    </xf>
    <xf numFmtId="49" fontId="2" fillId="3" borderId="0" xfId="0" applyNumberFormat="1" applyFont="1" applyFill="1" applyAlignment="1">
      <alignment horizontal="justify" vertical="center" wrapText="1"/>
    </xf>
    <xf numFmtId="0" fontId="2" fillId="3" borderId="0" xfId="0" applyFont="1" applyFill="1" applyAlignment="1">
      <alignment horizontal="center"/>
    </xf>
    <xf numFmtId="4" fontId="2" fillId="3" borderId="0" xfId="2" applyNumberFormat="1" applyFont="1" applyFill="1" applyAlignment="1">
      <alignment horizontal="right" shrinkToFit="1"/>
    </xf>
    <xf numFmtId="4" fontId="2" fillId="3" borderId="0" xfId="0" applyNumberFormat="1" applyFont="1" applyFill="1" applyAlignment="1">
      <alignment horizontal="right" shrinkToFit="1"/>
    </xf>
    <xf numFmtId="49" fontId="2" fillId="3" borderId="0" xfId="0" applyNumberFormat="1" applyFont="1" applyFill="1" applyAlignment="1">
      <alignment horizontal="justify" vertical="top" wrapText="1"/>
    </xf>
    <xf numFmtId="4" fontId="2" fillId="3" borderId="9" xfId="2" applyNumberFormat="1" applyFont="1" applyFill="1" applyBorder="1" applyAlignment="1">
      <alignment horizontal="right" shrinkToFit="1"/>
    </xf>
    <xf numFmtId="4" fontId="2" fillId="0" borderId="0" xfId="0" applyNumberFormat="1" applyFont="1" applyAlignment="1"/>
    <xf numFmtId="3" fontId="2" fillId="2" borderId="0" xfId="0" applyNumberFormat="1" applyFont="1" applyFill="1" applyAlignment="1">
      <alignment horizontal="right"/>
    </xf>
    <xf numFmtId="0" fontId="15" fillId="2" borderId="0" xfId="0" applyFont="1" applyFill="1">
      <alignment vertical="top"/>
    </xf>
    <xf numFmtId="4" fontId="15" fillId="2" borderId="0" xfId="0" applyNumberFormat="1" applyFont="1" applyFill="1">
      <alignment vertical="top"/>
    </xf>
    <xf numFmtId="0" fontId="7" fillId="2" borderId="9" xfId="0" applyFont="1" applyFill="1" applyBorder="1" applyAlignment="1"/>
    <xf numFmtId="0" fontId="2" fillId="2" borderId="9" xfId="0" applyFont="1" applyFill="1" applyBorder="1" applyAlignment="1"/>
    <xf numFmtId="4" fontId="2" fillId="2" borderId="14" xfId="0" applyNumberFormat="1" applyFont="1" applyFill="1" applyBorder="1" applyAlignment="1"/>
    <xf numFmtId="0" fontId="7" fillId="2" borderId="18" xfId="0" applyFont="1" applyFill="1" applyBorder="1" applyAlignment="1"/>
    <xf numFmtId="0" fontId="2" fillId="2" borderId="18" xfId="0" applyFont="1" applyFill="1" applyBorder="1" applyAlignment="1"/>
    <xf numFmtId="4" fontId="2" fillId="2" borderId="19" xfId="0" applyNumberFormat="1" applyFont="1" applyFill="1" applyBorder="1" applyAlignment="1"/>
    <xf numFmtId="4" fontId="11" fillId="2" borderId="20" xfId="0" applyNumberFormat="1" applyFont="1" applyFill="1" applyBorder="1" applyAlignment="1"/>
    <xf numFmtId="0" fontId="7" fillId="2" borderId="21" xfId="0" applyFont="1" applyFill="1" applyBorder="1" applyAlignment="1"/>
    <xf numFmtId="0" fontId="2" fillId="2" borderId="22" xfId="0" applyFont="1" applyFill="1" applyBorder="1" applyAlignment="1"/>
    <xf numFmtId="0" fontId="2" fillId="3" borderId="0" xfId="0" applyFont="1" applyFill="1" applyAlignment="1">
      <alignment horizontal="right" vertical="top" wrapText="1"/>
    </xf>
    <xf numFmtId="4" fontId="28" fillId="2" borderId="9" xfId="0" applyNumberFormat="1" applyFont="1" applyFill="1" applyBorder="1" applyAlignment="1"/>
    <xf numFmtId="0" fontId="2" fillId="2" borderId="0" xfId="1" applyFill="1" applyAlignment="1">
      <alignment horizontal="left" vertical="top" wrapText="1"/>
    </xf>
    <xf numFmtId="0" fontId="2" fillId="2" borderId="0" xfId="1" applyFill="1">
      <alignment vertical="top"/>
    </xf>
    <xf numFmtId="0" fontId="2" fillId="2" borderId="0" xfId="0" applyFont="1" applyFill="1" applyAlignment="1">
      <alignment horizontal="right" vertical="top"/>
    </xf>
    <xf numFmtId="0" fontId="2" fillId="2" borderId="9" xfId="0" applyFont="1" applyFill="1" applyBorder="1" applyAlignment="1">
      <alignment horizontal="right" vertical="top"/>
    </xf>
    <xf numFmtId="0" fontId="36" fillId="2" borderId="0" xfId="0" applyFont="1" applyFill="1" applyAlignment="1"/>
    <xf numFmtId="0" fontId="28" fillId="2" borderId="0" xfId="0" applyFont="1" applyFill="1" applyAlignment="1">
      <alignment vertical="center" wrapText="1"/>
    </xf>
    <xf numFmtId="0" fontId="28" fillId="2" borderId="0" xfId="0" applyFont="1" applyFill="1" applyAlignment="1">
      <alignment horizontal="left"/>
    </xf>
    <xf numFmtId="0" fontId="28" fillId="2" borderId="0" xfId="0" applyFont="1" applyFill="1" applyAlignment="1">
      <alignment horizontal="right"/>
    </xf>
    <xf numFmtId="3" fontId="28" fillId="2" borderId="0" xfId="0" applyNumberFormat="1" applyFont="1" applyFill="1" applyAlignment="1">
      <alignment horizontal="right"/>
    </xf>
    <xf numFmtId="4" fontId="11" fillId="3" borderId="0" xfId="0" applyNumberFormat="1" applyFont="1" applyFill="1" applyBorder="1" applyAlignment="1" applyProtection="1">
      <alignment horizontal="right"/>
    </xf>
    <xf numFmtId="0" fontId="18" fillId="3" borderId="0" xfId="0" applyNumberFormat="1" applyFont="1" applyFill="1" applyBorder="1" applyAlignment="1" applyProtection="1"/>
    <xf numFmtId="0" fontId="16" fillId="3" borderId="0" xfId="0" applyNumberFormat="1" applyFont="1" applyFill="1" applyBorder="1" applyAlignment="1" applyProtection="1"/>
    <xf numFmtId="0" fontId="19" fillId="3" borderId="0" xfId="0" applyNumberFormat="1" applyFont="1" applyFill="1" applyBorder="1" applyAlignment="1" applyProtection="1"/>
    <xf numFmtId="0" fontId="7" fillId="3" borderId="0" xfId="0" applyNumberFormat="1" applyFont="1" applyFill="1" applyBorder="1" applyAlignment="1" applyProtection="1"/>
    <xf numFmtId="4" fontId="11" fillId="3" borderId="13" xfId="0" applyNumberFormat="1" applyFont="1" applyFill="1" applyBorder="1" applyAlignment="1" applyProtection="1"/>
    <xf numFmtId="4" fontId="11" fillId="3" borderId="0" xfId="0" applyNumberFormat="1" applyFont="1" applyFill="1" applyBorder="1" applyAlignment="1" applyProtection="1"/>
    <xf numFmtId="0" fontId="7" fillId="3" borderId="10" xfId="0" applyNumberFormat="1" applyFont="1" applyFill="1" applyBorder="1" applyAlignment="1" applyProtection="1"/>
    <xf numFmtId="0" fontId="2" fillId="3" borderId="11" xfId="0" applyNumberFormat="1" applyFont="1" applyFill="1" applyBorder="1" applyAlignment="1" applyProtection="1"/>
    <xf numFmtId="0" fontId="2" fillId="2" borderId="0" xfId="0" applyFont="1" applyFill="1" applyBorder="1" applyAlignment="1"/>
    <xf numFmtId="0" fontId="18" fillId="3" borderId="0" xfId="0" applyFont="1" applyFill="1" applyAlignment="1">
      <alignment horizontal="justify"/>
    </xf>
    <xf numFmtId="0" fontId="17" fillId="3" borderId="0" xfId="0" applyFont="1" applyFill="1" applyAlignment="1">
      <alignment horizontal="center"/>
    </xf>
    <xf numFmtId="4" fontId="17" fillId="3" borderId="0" xfId="0" applyNumberFormat="1" applyFont="1" applyFill="1" applyAlignment="1">
      <alignment horizontal="right"/>
    </xf>
    <xf numFmtId="4" fontId="17" fillId="3" borderId="0" xfId="0" applyNumberFormat="1" applyFont="1" applyFill="1" applyBorder="1" applyAlignment="1">
      <alignment horizontal="right"/>
    </xf>
    <xf numFmtId="0" fontId="17" fillId="3" borderId="0" xfId="0" applyFont="1" applyFill="1" applyAlignment="1"/>
    <xf numFmtId="0" fontId="0" fillId="3" borderId="0" xfId="0" applyFill="1" applyAlignment="1">
      <alignment horizontal="justify"/>
    </xf>
    <xf numFmtId="0" fontId="0" fillId="3" borderId="0" xfId="0" applyFill="1" applyAlignment="1">
      <alignment horizontal="center"/>
    </xf>
    <xf numFmtId="4" fontId="0" fillId="3" borderId="0" xfId="0" applyNumberFormat="1" applyFill="1" applyAlignment="1">
      <alignment horizontal="right"/>
    </xf>
    <xf numFmtId="4" fontId="0" fillId="3" borderId="0" xfId="0" applyNumberFormat="1" applyFill="1" applyBorder="1" applyAlignment="1">
      <alignment horizontal="right"/>
    </xf>
    <xf numFmtId="0" fontId="0" fillId="3" borderId="0" xfId="0" applyFill="1" applyAlignment="1"/>
    <xf numFmtId="0" fontId="2" fillId="3" borderId="0" xfId="0" applyFont="1" applyFill="1" applyAlignment="1">
      <alignment horizontal="justify"/>
    </xf>
    <xf numFmtId="0" fontId="0" fillId="3" borderId="0" xfId="0" applyFill="1" applyAlignment="1">
      <alignment horizontal="right"/>
    </xf>
    <xf numFmtId="4" fontId="2" fillId="3" borderId="0" xfId="0" applyNumberFormat="1" applyFont="1" applyFill="1" applyAlignment="1">
      <alignment horizontal="justify" wrapText="1"/>
    </xf>
    <xf numFmtId="4" fontId="2" fillId="3" borderId="0" xfId="0" applyNumberFormat="1" applyFont="1" applyFill="1" applyAlignment="1">
      <alignment horizontal="center"/>
    </xf>
    <xf numFmtId="4" fontId="2" fillId="3" borderId="0" xfId="0" applyNumberFormat="1" applyFont="1" applyFill="1" applyAlignment="1">
      <alignment horizontal="right"/>
    </xf>
    <xf numFmtId="4" fontId="2" fillId="3" borderId="0" xfId="0" applyNumberFormat="1" applyFont="1" applyFill="1" applyBorder="1" applyAlignment="1">
      <alignment horizontal="right"/>
    </xf>
    <xf numFmtId="4" fontId="2" fillId="3" borderId="0" xfId="0" applyNumberFormat="1" applyFont="1" applyFill="1" applyBorder="1" applyAlignment="1"/>
    <xf numFmtId="0" fontId="11" fillId="3" borderId="10" xfId="0" applyFont="1" applyFill="1" applyBorder="1" applyAlignment="1">
      <alignment horizontal="justify"/>
    </xf>
    <xf numFmtId="4" fontId="11" fillId="3" borderId="11" xfId="0" applyNumberFormat="1" applyFont="1" applyFill="1" applyBorder="1" applyAlignment="1">
      <alignment horizontal="right"/>
    </xf>
    <xf numFmtId="0" fontId="17" fillId="3" borderId="0" xfId="0" applyFont="1" applyFill="1" applyAlignment="1">
      <alignment horizontal="justify"/>
    </xf>
    <xf numFmtId="4" fontId="2" fillId="3" borderId="0" xfId="0" applyNumberFormat="1" applyFont="1" applyFill="1" applyAlignment="1">
      <alignment horizontal="justify"/>
    </xf>
    <xf numFmtId="0" fontId="2" fillId="3" borderId="0" xfId="0" quotePrefix="1" applyFont="1" applyFill="1" applyAlignment="1">
      <alignment horizontal="justify"/>
    </xf>
    <xf numFmtId="4" fontId="2" fillId="3" borderId="9" xfId="0" applyNumberFormat="1" applyFont="1" applyFill="1" applyBorder="1" applyAlignment="1">
      <alignment horizontal="right"/>
    </xf>
    <xf numFmtId="0" fontId="0" fillId="3" borderId="0" xfId="0" applyFill="1" applyBorder="1" applyAlignment="1">
      <alignment horizontal="justify"/>
    </xf>
    <xf numFmtId="0" fontId="0" fillId="3" borderId="0" xfId="0" applyFill="1" applyBorder="1" applyAlignment="1">
      <alignment horizontal="center"/>
    </xf>
    <xf numFmtId="4" fontId="0" fillId="3" borderId="9" xfId="0" applyNumberFormat="1" applyFill="1" applyBorder="1" applyAlignment="1">
      <alignment horizontal="right"/>
    </xf>
    <xf numFmtId="4" fontId="2" fillId="3" borderId="0" xfId="0" applyNumberFormat="1" applyFont="1" applyFill="1" applyAlignment="1">
      <alignment horizontal="justify" vertical="center" wrapText="1"/>
    </xf>
    <xf numFmtId="4" fontId="2" fillId="3" borderId="0" xfId="0" applyNumberFormat="1" applyFont="1" applyFill="1" applyBorder="1" applyAlignment="1">
      <alignment horizontal="justify" wrapText="1"/>
    </xf>
    <xf numFmtId="0" fontId="17" fillId="3" borderId="10" xfId="0" applyFont="1" applyFill="1" applyBorder="1" applyAlignment="1">
      <alignment horizontal="justify"/>
    </xf>
    <xf numFmtId="4" fontId="17" fillId="3" borderId="11" xfId="0" applyNumberFormat="1" applyFont="1" applyFill="1" applyBorder="1" applyAlignment="1">
      <alignment horizontal="right"/>
    </xf>
    <xf numFmtId="4" fontId="2" fillId="3" borderId="0" xfId="0" applyNumberFormat="1" applyFont="1" applyFill="1" applyBorder="1" applyAlignment="1">
      <alignment horizontal="center"/>
    </xf>
    <xf numFmtId="0" fontId="7" fillId="3" borderId="0" xfId="0" applyFont="1" applyFill="1" applyAlignment="1"/>
    <xf numFmtId="0" fontId="7" fillId="3" borderId="9" xfId="0" applyFont="1" applyFill="1" applyBorder="1" applyAlignment="1"/>
    <xf numFmtId="0" fontId="2" fillId="3" borderId="9" xfId="0" applyFont="1" applyFill="1" applyBorder="1" applyAlignment="1"/>
    <xf numFmtId="4" fontId="2" fillId="3" borderId="14" xfId="0" applyNumberFormat="1" applyFont="1" applyFill="1" applyBorder="1" applyAlignment="1"/>
    <xf numFmtId="4" fontId="11" fillId="3" borderId="13" xfId="0" applyNumberFormat="1" applyFont="1" applyFill="1" applyBorder="1" applyAlignment="1"/>
    <xf numFmtId="0" fontId="7" fillId="3" borderId="0" xfId="0" applyFont="1" applyFill="1" applyBorder="1" applyAlignment="1"/>
    <xf numFmtId="0" fontId="2" fillId="3" borderId="0" xfId="0" applyFont="1" applyFill="1" applyBorder="1" applyAlignment="1"/>
    <xf numFmtId="4" fontId="11" fillId="3" borderId="0" xfId="0" applyNumberFormat="1" applyFont="1" applyFill="1" applyBorder="1" applyAlignment="1"/>
    <xf numFmtId="0" fontId="2" fillId="3" borderId="0" xfId="0" applyFont="1" applyFill="1" applyBorder="1" applyAlignment="1">
      <alignment horizontal="justify"/>
    </xf>
    <xf numFmtId="0" fontId="7" fillId="3" borderId="18" xfId="0" applyFont="1" applyFill="1" applyBorder="1" applyAlignment="1"/>
    <xf numFmtId="4" fontId="2" fillId="3" borderId="18" xfId="0" applyNumberFormat="1" applyFont="1" applyFill="1" applyBorder="1" applyAlignment="1"/>
    <xf numFmtId="0" fontId="2" fillId="3" borderId="18" xfId="0" applyFont="1" applyFill="1" applyBorder="1" applyAlignment="1"/>
    <xf numFmtId="4" fontId="2" fillId="3" borderId="19" xfId="0" applyNumberFormat="1" applyFont="1" applyFill="1" applyBorder="1" applyAlignment="1"/>
    <xf numFmtId="4" fontId="11" fillId="3" borderId="20" xfId="0" applyNumberFormat="1" applyFont="1" applyFill="1" applyBorder="1" applyAlignment="1"/>
    <xf numFmtId="0" fontId="7" fillId="3" borderId="10" xfId="0" applyFont="1" applyFill="1" applyBorder="1" applyAlignment="1"/>
    <xf numFmtId="0" fontId="2" fillId="3" borderId="11" xfId="0" applyFont="1" applyFill="1" applyBorder="1" applyAlignment="1"/>
    <xf numFmtId="4" fontId="11" fillId="3" borderId="0" xfId="0" applyNumberFormat="1" applyFont="1" applyFill="1" applyAlignment="1"/>
    <xf numFmtId="0" fontId="7" fillId="3" borderId="21" xfId="0" applyFont="1" applyFill="1" applyBorder="1" applyAlignment="1"/>
    <xf numFmtId="0" fontId="2" fillId="3" borderId="22" xfId="0" applyFont="1" applyFill="1" applyBorder="1" applyAlignment="1"/>
    <xf numFmtId="0" fontId="0" fillId="3" borderId="0" xfId="0" applyFill="1" applyBorder="1" applyAlignment="1">
      <alignment horizontal="right"/>
    </xf>
    <xf numFmtId="0" fontId="7" fillId="3" borderId="13" xfId="0" applyFont="1" applyFill="1" applyBorder="1" applyAlignment="1"/>
    <xf numFmtId="0" fontId="31" fillId="3" borderId="0" xfId="0" applyFont="1" applyFill="1" applyAlignment="1">
      <alignment wrapText="1"/>
    </xf>
    <xf numFmtId="0" fontId="31" fillId="3" borderId="0" xfId="0" applyFont="1" applyFill="1" applyAlignment="1">
      <alignment horizontal="right" wrapText="1"/>
    </xf>
    <xf numFmtId="0" fontId="18" fillId="3" borderId="0" xfId="0" applyFont="1" applyFill="1" applyAlignment="1"/>
    <xf numFmtId="0" fontId="17" fillId="3" borderId="0" xfId="0" applyFont="1" applyFill="1" applyAlignment="1">
      <alignment horizontal="right"/>
    </xf>
    <xf numFmtId="0" fontId="2" fillId="3" borderId="0" xfId="0" applyFont="1" applyFill="1" applyAlignment="1">
      <alignment vertical="top" wrapText="1"/>
    </xf>
    <xf numFmtId="0" fontId="2" fillId="3" borderId="0" xfId="0" applyFont="1" applyFill="1" applyAlignment="1">
      <alignment wrapText="1"/>
    </xf>
    <xf numFmtId="0" fontId="21" fillId="3" borderId="0" xfId="0" applyFont="1" applyFill="1" applyAlignment="1"/>
    <xf numFmtId="0" fontId="21" fillId="3" borderId="0" xfId="0" applyFont="1" applyFill="1" applyAlignment="1">
      <alignment horizontal="center"/>
    </xf>
    <xf numFmtId="4" fontId="21" fillId="3" borderId="0" xfId="0" applyNumberFormat="1" applyFont="1" applyFill="1" applyAlignment="1">
      <alignment horizontal="right"/>
    </xf>
    <xf numFmtId="4" fontId="21" fillId="3" borderId="0" xfId="0" applyNumberFormat="1" applyFont="1" applyFill="1" applyAlignment="1">
      <alignment horizontal="center"/>
    </xf>
    <xf numFmtId="0" fontId="2" fillId="3" borderId="0" xfId="0" applyFont="1" applyFill="1" applyAlignment="1">
      <alignment horizontal="center" vertical="center"/>
    </xf>
    <xf numFmtId="4" fontId="2" fillId="3" borderId="0" xfId="0" applyNumberFormat="1" applyFont="1" applyFill="1" applyAlignment="1">
      <alignment horizontal="right" vertical="center"/>
    </xf>
    <xf numFmtId="4" fontId="2" fillId="3" borderId="0" xfId="0" applyNumberFormat="1" applyFont="1" applyFill="1" applyAlignment="1">
      <alignment horizontal="center" vertical="center"/>
    </xf>
    <xf numFmtId="0" fontId="11" fillId="3" borderId="10" xfId="0" applyFont="1" applyFill="1" applyBorder="1" applyAlignment="1">
      <alignment vertical="center"/>
    </xf>
    <xf numFmtId="0" fontId="11" fillId="3" borderId="11" xfId="0" applyFont="1" applyFill="1" applyBorder="1" applyAlignment="1">
      <alignment horizontal="center" vertical="center"/>
    </xf>
    <xf numFmtId="0" fontId="39" fillId="3" borderId="0" xfId="0" applyFont="1" applyFill="1" applyAlignment="1"/>
    <xf numFmtId="0" fontId="39" fillId="3" borderId="0" xfId="0" applyFont="1" applyFill="1" applyAlignment="1">
      <alignment vertical="center"/>
    </xf>
    <xf numFmtId="0" fontId="39" fillId="3" borderId="0" xfId="0" applyFont="1" applyFill="1" applyAlignment="1">
      <alignment horizontal="center" vertical="center"/>
    </xf>
    <xf numFmtId="4" fontId="39" fillId="3" borderId="0" xfId="0" applyNumberFormat="1" applyFont="1" applyFill="1" applyAlignment="1">
      <alignment horizontal="right" vertical="center"/>
    </xf>
    <xf numFmtId="4" fontId="39" fillId="3" borderId="0" xfId="0" applyNumberFormat="1" applyFont="1" applyFill="1" applyAlignment="1">
      <alignment horizontal="center" vertical="center"/>
    </xf>
    <xf numFmtId="0" fontId="39" fillId="3" borderId="0" xfId="0" applyFont="1" applyFill="1" applyAlignment="1">
      <alignment horizontal="center"/>
    </xf>
    <xf numFmtId="0" fontId="2" fillId="3" borderId="0" xfId="0" applyFont="1" applyFill="1" applyAlignment="1">
      <alignment vertical="center"/>
    </xf>
    <xf numFmtId="165" fontId="2" fillId="3" borderId="0" xfId="0" applyNumberFormat="1" applyFont="1" applyFill="1" applyAlignment="1">
      <alignment horizontal="right"/>
    </xf>
    <xf numFmtId="165" fontId="2" fillId="3" borderId="0" xfId="0" applyNumberFormat="1" applyFont="1" applyFill="1" applyAlignment="1">
      <alignment horizontal="center"/>
    </xf>
    <xf numFmtId="0" fontId="19" fillId="3" borderId="11" xfId="0" applyFont="1" applyFill="1" applyBorder="1" applyAlignment="1">
      <alignment horizontal="center"/>
    </xf>
    <xf numFmtId="0" fontId="19" fillId="3" borderId="12" xfId="0" applyFont="1" applyFill="1" applyBorder="1" applyAlignment="1">
      <alignment horizontal="center"/>
    </xf>
    <xf numFmtId="0" fontId="7" fillId="4" borderId="13" xfId="0" applyFont="1" applyFill="1" applyBorder="1" applyAlignment="1"/>
    <xf numFmtId="0" fontId="7" fillId="4" borderId="10" xfId="0" applyNumberFormat="1" applyFont="1" applyFill="1" applyBorder="1" applyAlignment="1" applyProtection="1">
      <alignment vertical="center"/>
    </xf>
    <xf numFmtId="0" fontId="16" fillId="4" borderId="11" xfId="0" applyNumberFormat="1" applyFont="1" applyFill="1" applyBorder="1" applyAlignment="1" applyProtection="1"/>
    <xf numFmtId="4" fontId="11" fillId="4" borderId="12" xfId="0" applyNumberFormat="1" applyFont="1" applyFill="1" applyBorder="1" applyAlignment="1" applyProtection="1">
      <alignment horizontal="right"/>
    </xf>
    <xf numFmtId="0" fontId="17" fillId="3" borderId="0" xfId="0" applyFont="1" applyFill="1" applyAlignment="1">
      <alignment vertical="top" wrapText="1"/>
    </xf>
    <xf numFmtId="49" fontId="0" fillId="3" borderId="0" xfId="0" applyNumberFormat="1" applyFill="1" applyAlignment="1">
      <alignment horizontal="right"/>
    </xf>
    <xf numFmtId="0" fontId="2" fillId="3" borderId="0" xfId="0" applyFont="1" applyFill="1" applyAlignment="1">
      <alignment horizontal="left" vertical="center"/>
    </xf>
    <xf numFmtId="0" fontId="2" fillId="3" borderId="0" xfId="0" applyFont="1" applyFill="1" applyAlignment="1">
      <alignment horizontal="right" wrapText="1"/>
    </xf>
    <xf numFmtId="0" fontId="18" fillId="3" borderId="0" xfId="0" applyFont="1" applyFill="1" applyAlignment="1">
      <alignment vertical="center" wrapText="1"/>
    </xf>
    <xf numFmtId="0" fontId="2" fillId="3" borderId="0" xfId="0" applyFont="1" applyFill="1" applyBorder="1" applyAlignment="1">
      <alignment vertical="top" wrapText="1"/>
    </xf>
    <xf numFmtId="166" fontId="0" fillId="3" borderId="0" xfId="0" applyNumberFormat="1" applyFill="1" applyAlignment="1"/>
    <xf numFmtId="0" fontId="2" fillId="3" borderId="0" xfId="0" applyFont="1" applyFill="1" applyAlignment="1">
      <alignment horizontal="left" vertical="center" wrapText="1"/>
    </xf>
    <xf numFmtId="49" fontId="2" fillId="3" borderId="0" xfId="0" applyNumberFormat="1" applyFont="1" applyFill="1" applyAlignment="1">
      <alignment horizontal="right"/>
    </xf>
    <xf numFmtId="0" fontId="0" fillId="3" borderId="0" xfId="0" applyFill="1" applyBorder="1" applyAlignment="1">
      <alignment horizontal="justify" vertical="top" wrapText="1"/>
    </xf>
    <xf numFmtId="49" fontId="16" fillId="3" borderId="11" xfId="0" applyNumberFormat="1" applyFont="1" applyFill="1" applyBorder="1" applyAlignment="1">
      <alignment horizontal="right"/>
    </xf>
    <xf numFmtId="0" fontId="16" fillId="3" borderId="11" xfId="0" applyFont="1" applyFill="1" applyBorder="1" applyAlignment="1"/>
    <xf numFmtId="0" fontId="11" fillId="3" borderId="0" xfId="0" applyFont="1" applyFill="1" applyAlignment="1"/>
    <xf numFmtId="0" fontId="16" fillId="3" borderId="0" xfId="0" applyFont="1" applyFill="1" applyAlignment="1"/>
    <xf numFmtId="0" fontId="16" fillId="3" borderId="0" xfId="0" applyFont="1" applyFill="1" applyAlignment="1">
      <alignment horizontal="left" vertical="center"/>
    </xf>
    <xf numFmtId="2" fontId="2" fillId="3" borderId="0" xfId="0" applyNumberFormat="1" applyFont="1" applyFill="1" applyAlignment="1"/>
    <xf numFmtId="2" fontId="0" fillId="3" borderId="0" xfId="0" applyNumberFormat="1" applyFill="1" applyBorder="1" applyAlignment="1">
      <alignment horizontal="center"/>
    </xf>
    <xf numFmtId="2" fontId="2" fillId="3" borderId="0" xfId="0" applyNumberFormat="1" applyFont="1" applyFill="1" applyAlignment="1">
      <alignment horizontal="justify"/>
    </xf>
    <xf numFmtId="0" fontId="2" fillId="3" borderId="0" xfId="0" applyFont="1" applyFill="1" applyBorder="1" applyAlignment="1">
      <alignment horizontal="right"/>
    </xf>
    <xf numFmtId="49" fontId="11" fillId="3" borderId="10" xfId="0" applyNumberFormat="1" applyFont="1" applyFill="1" applyBorder="1" applyAlignment="1">
      <alignment vertical="center" wrapText="1"/>
    </xf>
    <xf numFmtId="0" fontId="16" fillId="3" borderId="11" xfId="0" applyFont="1" applyFill="1" applyBorder="1" applyAlignment="1">
      <alignment horizontal="right" vertical="center"/>
    </xf>
    <xf numFmtId="0" fontId="16" fillId="3" borderId="11" xfId="0" applyFont="1" applyFill="1" applyBorder="1" applyAlignment="1">
      <alignment vertical="center"/>
    </xf>
    <xf numFmtId="0" fontId="11" fillId="3" borderId="12" xfId="0" applyFont="1" applyFill="1" applyBorder="1" applyAlignment="1">
      <alignment vertical="center"/>
    </xf>
    <xf numFmtId="0" fontId="40" fillId="3" borderId="0" xfId="0" applyFont="1" applyFill="1" applyAlignment="1">
      <alignment vertical="center" wrapText="1"/>
    </xf>
    <xf numFmtId="0" fontId="2" fillId="3" borderId="0" xfId="0" applyNumberFormat="1" applyFont="1" applyFill="1" applyBorder="1" applyAlignment="1">
      <alignment vertical="top" wrapText="1"/>
    </xf>
    <xf numFmtId="0" fontId="0" fillId="3" borderId="0" xfId="0" applyFill="1" applyBorder="1" applyAlignment="1">
      <alignment horizontal="right" vertical="top"/>
    </xf>
    <xf numFmtId="0" fontId="0" fillId="3" borderId="0" xfId="0" applyFill="1" applyBorder="1" applyAlignment="1"/>
    <xf numFmtId="4" fontId="17" fillId="3" borderId="0" xfId="0" applyNumberFormat="1" applyFont="1" applyFill="1" applyBorder="1" applyAlignment="1">
      <alignment horizontal="center"/>
    </xf>
    <xf numFmtId="0" fontId="20" fillId="3" borderId="0" xfId="0" applyFont="1" applyFill="1" applyAlignment="1">
      <alignment vertical="top" wrapText="1"/>
    </xf>
    <xf numFmtId="0" fontId="20" fillId="3" borderId="0" xfId="0" applyFont="1" applyFill="1" applyAlignment="1">
      <alignment horizontal="right"/>
    </xf>
    <xf numFmtId="0" fontId="20" fillId="3" borderId="0" xfId="0" applyFont="1" applyFill="1" applyAlignment="1">
      <alignment wrapText="1"/>
    </xf>
    <xf numFmtId="49" fontId="2" fillId="3" borderId="0" xfId="0" applyNumberFormat="1" applyFont="1" applyFill="1" applyBorder="1" applyAlignment="1">
      <alignment vertical="top" wrapText="1"/>
    </xf>
    <xf numFmtId="49" fontId="2" fillId="3" borderId="0" xfId="0" applyNumberFormat="1" applyFont="1" applyFill="1" applyBorder="1" applyAlignment="1">
      <alignment horizontal="right"/>
    </xf>
    <xf numFmtId="2" fontId="20" fillId="3" borderId="0" xfId="0" applyNumberFormat="1" applyFont="1" applyFill="1" applyAlignment="1"/>
    <xf numFmtId="0" fontId="41" fillId="3" borderId="0" xfId="0" applyFont="1" applyFill="1" applyAlignment="1"/>
    <xf numFmtId="0" fontId="20" fillId="3" borderId="0" xfId="0" applyFont="1" applyFill="1" applyAlignment="1">
      <alignment horizontal="center"/>
    </xf>
    <xf numFmtId="49" fontId="2" fillId="3" borderId="0" xfId="0" applyNumberFormat="1" applyFont="1" applyFill="1" applyBorder="1" applyAlignment="1">
      <alignment horizontal="left" vertical="top" wrapText="1"/>
    </xf>
    <xf numFmtId="2" fontId="2" fillId="3" borderId="0" xfId="0" applyNumberFormat="1" applyFont="1" applyFill="1" applyAlignment="1">
      <alignment horizontal="center"/>
    </xf>
    <xf numFmtId="0" fontId="42" fillId="3" borderId="2" xfId="0" applyFont="1" applyFill="1" applyBorder="1" applyAlignment="1">
      <alignment vertical="center" wrapText="1"/>
    </xf>
    <xf numFmtId="0" fontId="42" fillId="3" borderId="0" xfId="0" applyFont="1" applyFill="1" applyBorder="1" applyAlignment="1">
      <alignment vertical="center" wrapText="1"/>
    </xf>
    <xf numFmtId="0" fontId="2" fillId="3" borderId="9" xfId="0" applyFont="1" applyFill="1" applyBorder="1" applyAlignment="1">
      <alignment horizontal="right" vertical="top" wrapText="1"/>
    </xf>
    <xf numFmtId="2" fontId="2" fillId="3" borderId="0" xfId="0" applyNumberFormat="1" applyFont="1" applyFill="1" applyBorder="1" applyAlignment="1"/>
    <xf numFmtId="2" fontId="2" fillId="3" borderId="0" xfId="0" applyNumberFormat="1" applyFont="1" applyFill="1" applyBorder="1" applyAlignment="1">
      <alignment horizontal="center"/>
    </xf>
    <xf numFmtId="0" fontId="11" fillId="3" borderId="10" xfId="0" applyFont="1" applyFill="1" applyBorder="1" applyAlignment="1">
      <alignment vertical="center" wrapText="1"/>
    </xf>
    <xf numFmtId="49" fontId="16" fillId="3" borderId="11" xfId="0" applyNumberFormat="1" applyFont="1" applyFill="1" applyBorder="1" applyAlignment="1">
      <alignment horizontal="right" vertical="center"/>
    </xf>
    <xf numFmtId="0" fontId="11" fillId="3" borderId="0" xfId="0" applyFont="1" applyFill="1" applyAlignment="1">
      <alignment vertical="center"/>
    </xf>
    <xf numFmtId="0" fontId="16" fillId="3" borderId="0" xfId="0" applyFont="1" applyFill="1" applyAlignment="1">
      <alignment vertical="center"/>
    </xf>
    <xf numFmtId="0" fontId="18" fillId="3" borderId="0" xfId="0" applyFont="1" applyFill="1" applyBorder="1" applyAlignment="1">
      <alignment vertical="center" wrapText="1"/>
    </xf>
    <xf numFmtId="0" fontId="2" fillId="3" borderId="0" xfId="0" applyFont="1" applyFill="1" applyAlignment="1">
      <alignment horizontal="center" vertical="top" wrapText="1"/>
    </xf>
    <xf numFmtId="0" fontId="18" fillId="3" borderId="10" xfId="0" applyFont="1" applyFill="1" applyBorder="1" applyAlignment="1">
      <alignment vertical="center" wrapText="1"/>
    </xf>
    <xf numFmtId="49" fontId="43" fillId="3" borderId="11" xfId="0" applyNumberFormat="1" applyFont="1" applyFill="1" applyBorder="1" applyAlignment="1">
      <alignment horizontal="right" vertical="center"/>
    </xf>
    <xf numFmtId="0" fontId="43" fillId="3" borderId="11" xfId="0" applyFont="1" applyFill="1" applyBorder="1" applyAlignment="1">
      <alignment vertical="center"/>
    </xf>
    <xf numFmtId="0" fontId="18" fillId="3" borderId="0" xfId="0" applyFont="1" applyFill="1" applyAlignment="1">
      <alignment vertical="center"/>
    </xf>
    <xf numFmtId="0" fontId="43" fillId="3" borderId="0" xfId="0" applyFont="1" applyFill="1" applyAlignment="1">
      <alignment vertical="center"/>
    </xf>
    <xf numFmtId="0" fontId="43" fillId="3" borderId="0" xfId="0" applyFont="1" applyFill="1" applyAlignment="1">
      <alignment horizontal="left" vertical="center"/>
    </xf>
    <xf numFmtId="49" fontId="0" fillId="3" borderId="0" xfId="0" applyNumberFormat="1" applyFill="1" applyBorder="1" applyAlignment="1">
      <alignment horizontal="right"/>
    </xf>
    <xf numFmtId="0" fontId="7" fillId="3" borderId="0" xfId="0" applyFont="1" applyFill="1" applyAlignment="1">
      <alignment vertical="top" wrapText="1"/>
    </xf>
    <xf numFmtId="0" fontId="11" fillId="3" borderId="0" xfId="0" applyFont="1" applyFill="1" applyAlignment="1">
      <alignment vertical="top" wrapText="1"/>
    </xf>
    <xf numFmtId="0" fontId="2" fillId="3" borderId="0" xfId="0" applyFont="1" applyFill="1" applyBorder="1" applyAlignment="1">
      <alignment horizontal="left" vertical="center"/>
    </xf>
    <xf numFmtId="167" fontId="31" fillId="3" borderId="0" xfId="0" applyNumberFormat="1" applyFont="1" applyFill="1" applyBorder="1" applyAlignment="1"/>
    <xf numFmtId="49" fontId="7" fillId="3" borderId="11" xfId="0" applyNumberFormat="1" applyFont="1" applyFill="1" applyBorder="1" applyAlignment="1">
      <alignment vertical="center" wrapText="1"/>
    </xf>
    <xf numFmtId="49" fontId="0" fillId="3" borderId="11" xfId="0" applyNumberFormat="1" applyFill="1" applyBorder="1" applyAlignment="1"/>
    <xf numFmtId="0" fontId="17" fillId="3" borderId="12" xfId="0" applyFont="1" applyFill="1" applyBorder="1" applyAlignment="1">
      <alignment vertical="center"/>
    </xf>
    <xf numFmtId="0" fontId="17" fillId="3" borderId="0" xfId="0" applyFont="1" applyFill="1" applyBorder="1" applyAlignment="1">
      <alignment vertical="center"/>
    </xf>
    <xf numFmtId="167" fontId="31" fillId="3" borderId="0" xfId="0" applyNumberFormat="1" applyFont="1" applyFill="1" applyBorder="1" applyAlignment="1">
      <alignment horizontal="center" vertical="center"/>
    </xf>
    <xf numFmtId="167" fontId="31" fillId="3" borderId="0" xfId="0" applyNumberFormat="1" applyFont="1" applyFill="1" applyBorder="1" applyAlignment="1">
      <alignment vertical="center"/>
    </xf>
    <xf numFmtId="0" fontId="7" fillId="3" borderId="11" xfId="0" applyFont="1" applyFill="1" applyBorder="1" applyAlignment="1"/>
    <xf numFmtId="0" fontId="17" fillId="3" borderId="11" xfId="0" applyFont="1" applyFill="1" applyBorder="1" applyAlignment="1">
      <alignment vertical="center"/>
    </xf>
    <xf numFmtId="0" fontId="7" fillId="3" borderId="23" xfId="0" applyFont="1" applyFill="1" applyBorder="1" applyAlignment="1"/>
    <xf numFmtId="0" fontId="7" fillId="5" borderId="10" xfId="0" applyFont="1" applyFill="1" applyBorder="1" applyAlignment="1">
      <alignment vertical="top"/>
    </xf>
    <xf numFmtId="0" fontId="7" fillId="6" borderId="13" xfId="0" applyFont="1" applyFill="1" applyBorder="1" applyAlignment="1">
      <alignment vertical="top" wrapText="1"/>
    </xf>
    <xf numFmtId="0" fontId="7" fillId="3" borderId="9" xfId="0" applyNumberFormat="1" applyFont="1" applyFill="1" applyBorder="1" applyAlignment="1" applyProtection="1"/>
    <xf numFmtId="4" fontId="2" fillId="3" borderId="9" xfId="0" applyNumberFormat="1" applyFont="1" applyFill="1" applyBorder="1" applyAlignment="1" applyProtection="1"/>
    <xf numFmtId="0" fontId="2" fillId="3" borderId="9" xfId="0" applyNumberFormat="1" applyFont="1" applyFill="1" applyBorder="1" applyAlignment="1" applyProtection="1"/>
    <xf numFmtId="4" fontId="11" fillId="3" borderId="12" xfId="0" applyNumberFormat="1" applyFont="1" applyFill="1" applyBorder="1" applyAlignment="1" applyProtection="1"/>
    <xf numFmtId="4" fontId="2" fillId="3" borderId="14" xfId="0" applyNumberFormat="1" applyFont="1" applyFill="1" applyBorder="1" applyAlignment="1" applyProtection="1"/>
    <xf numFmtId="0" fontId="44" fillId="2" borderId="0" xfId="0" applyFont="1" applyFill="1" applyAlignment="1">
      <alignment vertical="center" wrapText="1"/>
    </xf>
    <xf numFmtId="0" fontId="11" fillId="3" borderId="0" xfId="0" applyFont="1" applyFill="1" applyBorder="1" applyAlignment="1">
      <alignment horizontal="left" vertical="center" wrapText="1"/>
    </xf>
    <xf numFmtId="0" fontId="11" fillId="3" borderId="0" xfId="0" applyFont="1" applyFill="1" applyBorder="1" applyAlignment="1">
      <alignment horizontal="center" vertical="center"/>
    </xf>
    <xf numFmtId="0" fontId="39" fillId="3" borderId="0" xfId="0" applyFont="1" applyFill="1" applyBorder="1" applyAlignment="1"/>
    <xf numFmtId="0" fontId="11" fillId="3" borderId="10" xfId="0" applyFont="1" applyFill="1" applyBorder="1" applyAlignment="1">
      <alignment vertical="top"/>
    </xf>
    <xf numFmtId="0" fontId="27" fillId="5" borderId="13" xfId="0" applyNumberFormat="1" applyFont="1" applyFill="1" applyBorder="1" applyAlignment="1" applyProtection="1">
      <alignment vertical="center"/>
    </xf>
    <xf numFmtId="0" fontId="5" fillId="2" borderId="9" xfId="0" applyFont="1" applyFill="1" applyBorder="1" applyAlignment="1"/>
    <xf numFmtId="4" fontId="5" fillId="2" borderId="14" xfId="0" applyNumberFormat="1" applyFont="1" applyFill="1" applyBorder="1" applyAlignment="1"/>
    <xf numFmtId="0" fontId="27" fillId="5" borderId="13" xfId="0" applyNumberFormat="1" applyFont="1" applyFill="1" applyBorder="1" applyAlignment="1" applyProtection="1"/>
    <xf numFmtId="0" fontId="7" fillId="5" borderId="13" xfId="0" applyFont="1" applyFill="1" applyBorder="1" applyAlignment="1">
      <alignment horizontal="left" vertical="top"/>
    </xf>
    <xf numFmtId="0" fontId="27" fillId="5" borderId="10" xfId="0" applyNumberFormat="1" applyFont="1" applyFill="1" applyBorder="1" applyAlignment="1" applyProtection="1"/>
    <xf numFmtId="0" fontId="5" fillId="5" borderId="12" xfId="0" applyFont="1" applyFill="1" applyBorder="1" applyAlignment="1"/>
    <xf numFmtId="4" fontId="6" fillId="2" borderId="0" xfId="0" applyNumberFormat="1" applyFont="1" applyFill="1" applyAlignment="1">
      <alignment horizontal="right"/>
    </xf>
    <xf numFmtId="0" fontId="6" fillId="2" borderId="0" xfId="0" applyFont="1" applyFill="1" applyAlignment="1">
      <alignment horizontal="right" vertical="top" wrapText="1"/>
    </xf>
    <xf numFmtId="4" fontId="5" fillId="2" borderId="9" xfId="0" applyNumberFormat="1" applyFont="1" applyFill="1" applyBorder="1" applyAlignment="1">
      <alignment horizontal="right"/>
    </xf>
    <xf numFmtId="4" fontId="2" fillId="2" borderId="0" xfId="0" applyNumberFormat="1" applyFont="1" applyFill="1" applyAlignment="1">
      <alignment horizontal="right" vertical="top"/>
    </xf>
    <xf numFmtId="4" fontId="2" fillId="2" borderId="9" xfId="0" applyNumberFormat="1" applyFont="1" applyFill="1" applyBorder="1" applyAlignment="1">
      <alignment horizontal="right"/>
    </xf>
    <xf numFmtId="4" fontId="15" fillId="2" borderId="0" xfId="0" applyNumberFormat="1" applyFont="1" applyFill="1" applyAlignment="1">
      <alignment horizontal="right"/>
    </xf>
    <xf numFmtId="4" fontId="16" fillId="2" borderId="0" xfId="0" applyNumberFormat="1" applyFont="1" applyFill="1" applyAlignment="1">
      <alignment horizontal="right"/>
    </xf>
    <xf numFmtId="4" fontId="2" fillId="3" borderId="0" xfId="0" applyNumberFormat="1" applyFont="1" applyFill="1" applyBorder="1" applyAlignment="1" applyProtection="1">
      <alignment horizontal="right"/>
    </xf>
    <xf numFmtId="4" fontId="28" fillId="2" borderId="0" xfId="0" applyNumberFormat="1" applyFont="1" applyFill="1" applyAlignment="1">
      <alignment horizontal="right"/>
    </xf>
    <xf numFmtId="4" fontId="2" fillId="2" borderId="9" xfId="0" applyNumberFormat="1" applyFont="1" applyFill="1" applyBorder="1" applyAlignment="1">
      <alignment horizontal="right" vertical="center"/>
    </xf>
    <xf numFmtId="4" fontId="34" fillId="2" borderId="0" xfId="0" applyNumberFormat="1" applyFont="1" applyFill="1" applyAlignment="1">
      <alignment horizontal="right"/>
    </xf>
    <xf numFmtId="4" fontId="2" fillId="2" borderId="9" xfId="1" applyNumberFormat="1" applyFill="1" applyBorder="1" applyAlignment="1">
      <alignment horizontal="right"/>
    </xf>
    <xf numFmtId="4" fontId="2" fillId="3" borderId="0" xfId="0" applyNumberFormat="1" applyFont="1" applyFill="1" applyAlignment="1">
      <alignment horizontal="right" vertical="top"/>
    </xf>
    <xf numFmtId="4" fontId="15" fillId="2" borderId="0" xfId="0" applyNumberFormat="1" applyFont="1" applyFill="1" applyAlignment="1">
      <alignment horizontal="right" vertical="top"/>
    </xf>
    <xf numFmtId="4" fontId="28" fillId="2" borderId="9" xfId="0" applyNumberFormat="1" applyFont="1" applyFill="1" applyBorder="1" applyAlignment="1">
      <alignment horizontal="right"/>
    </xf>
    <xf numFmtId="0" fontId="2" fillId="3" borderId="18" xfId="0" applyFont="1" applyFill="1" applyBorder="1" applyAlignment="1">
      <alignment horizontal="right"/>
    </xf>
    <xf numFmtId="0" fontId="21" fillId="3" borderId="0" xfId="0" applyFont="1" applyFill="1" applyAlignment="1">
      <alignment horizontal="right"/>
    </xf>
    <xf numFmtId="0" fontId="2" fillId="3" borderId="0" xfId="0" applyFont="1" applyFill="1" applyAlignment="1">
      <alignment horizontal="right" vertical="center"/>
    </xf>
    <xf numFmtId="0" fontId="11" fillId="3" borderId="11" xfId="0" applyFont="1" applyFill="1" applyBorder="1" applyAlignment="1">
      <alignment horizontal="right" vertical="center"/>
    </xf>
    <xf numFmtId="0" fontId="39" fillId="3" borderId="0" xfId="0" applyFont="1" applyFill="1" applyAlignment="1">
      <alignment horizontal="right" vertical="center"/>
    </xf>
    <xf numFmtId="0" fontId="19" fillId="3" borderId="11" xfId="0" applyFont="1" applyFill="1" applyBorder="1" applyAlignment="1">
      <alignment horizontal="right"/>
    </xf>
    <xf numFmtId="0" fontId="18" fillId="3" borderId="0" xfId="0" applyFont="1" applyFill="1" applyAlignment="1">
      <alignment horizontal="right" vertical="center" wrapText="1"/>
    </xf>
    <xf numFmtId="2" fontId="2" fillId="3" borderId="0" xfId="0" applyNumberFormat="1" applyFont="1" applyFill="1" applyAlignment="1">
      <alignment horizontal="right"/>
    </xf>
    <xf numFmtId="0" fontId="40" fillId="3" borderId="0" xfId="0" applyFont="1" applyFill="1" applyAlignment="1">
      <alignment horizontal="right" vertical="center" wrapText="1"/>
    </xf>
    <xf numFmtId="4" fontId="2" fillId="3" borderId="18" xfId="0" applyNumberFormat="1" applyFont="1" applyFill="1" applyBorder="1" applyAlignment="1">
      <alignment horizontal="right"/>
    </xf>
    <xf numFmtId="4" fontId="2" fillId="2" borderId="0" xfId="0" applyNumberFormat="1" applyFont="1" applyFill="1" applyAlignment="1">
      <alignment vertical="top"/>
    </xf>
    <xf numFmtId="4" fontId="11" fillId="2" borderId="12" xfId="0" applyNumberFormat="1" applyFont="1" applyFill="1" applyBorder="1" applyAlignment="1"/>
    <xf numFmtId="4" fontId="31" fillId="2" borderId="0" xfId="0" applyNumberFormat="1" applyFont="1" applyFill="1" applyAlignment="1"/>
    <xf numFmtId="4" fontId="2" fillId="3" borderId="0" xfId="0" applyNumberFormat="1" applyFont="1" applyFill="1" applyAlignment="1">
      <alignment vertical="top"/>
    </xf>
    <xf numFmtId="4" fontId="15" fillId="2" borderId="0" xfId="0" applyNumberFormat="1" applyFont="1" applyFill="1" applyAlignment="1">
      <alignment vertical="top"/>
    </xf>
    <xf numFmtId="4" fontId="17" fillId="3" borderId="0" xfId="0" applyNumberFormat="1" applyFont="1" applyFill="1" applyBorder="1" applyAlignment="1"/>
    <xf numFmtId="4" fontId="0" fillId="3" borderId="0" xfId="0" applyNumberFormat="1" applyFill="1" applyBorder="1" applyAlignment="1"/>
    <xf numFmtId="4" fontId="0" fillId="3" borderId="9" xfId="0" applyNumberFormat="1" applyFill="1" applyBorder="1" applyAlignment="1"/>
    <xf numFmtId="4" fontId="11" fillId="3" borderId="12" xfId="0" applyNumberFormat="1" applyFont="1" applyFill="1" applyBorder="1" applyAlignment="1"/>
    <xf numFmtId="4" fontId="0" fillId="3" borderId="0" xfId="0" applyNumberFormat="1" applyFill="1" applyAlignment="1"/>
    <xf numFmtId="4" fontId="17" fillId="3" borderId="12" xfId="0" applyNumberFormat="1" applyFont="1" applyFill="1" applyBorder="1" applyAlignment="1"/>
    <xf numFmtId="4" fontId="21" fillId="3" borderId="0" xfId="0" applyNumberFormat="1" applyFont="1" applyFill="1" applyAlignment="1"/>
    <xf numFmtId="4" fontId="2" fillId="3" borderId="0" xfId="0" applyNumberFormat="1" applyFont="1" applyFill="1" applyAlignment="1">
      <alignment vertical="center"/>
    </xf>
    <xf numFmtId="4" fontId="39" fillId="3" borderId="0" xfId="0" applyNumberFormat="1" applyFont="1" applyFill="1" applyAlignment="1">
      <alignment vertical="center"/>
    </xf>
    <xf numFmtId="4" fontId="11" fillId="3" borderId="13" xfId="0" applyNumberFormat="1" applyFont="1" applyFill="1" applyBorder="1" applyAlignment="1">
      <alignment vertical="center"/>
    </xf>
    <xf numFmtId="4" fontId="18" fillId="3" borderId="13" xfId="0" applyNumberFormat="1" applyFont="1" applyFill="1" applyBorder="1" applyAlignment="1">
      <alignment vertical="center"/>
    </xf>
    <xf numFmtId="4" fontId="6" fillId="2" borderId="0" xfId="0" applyNumberFormat="1" applyFont="1" applyFill="1" applyAlignment="1">
      <alignment vertical="top" wrapText="1"/>
    </xf>
    <xf numFmtId="4" fontId="17" fillId="3" borderId="0" xfId="0" applyNumberFormat="1" applyFont="1" applyFill="1" applyAlignment="1"/>
    <xf numFmtId="4" fontId="31" fillId="3" borderId="0" xfId="0" applyNumberFormat="1" applyFont="1" applyFill="1" applyAlignment="1">
      <alignment wrapText="1"/>
    </xf>
    <xf numFmtId="4" fontId="2" fillId="3" borderId="0" xfId="0" applyNumberFormat="1" applyFont="1" applyFill="1" applyAlignment="1">
      <alignment vertical="top" wrapText="1"/>
    </xf>
    <xf numFmtId="4" fontId="18" fillId="3" borderId="0" xfId="0" applyNumberFormat="1" applyFont="1" applyFill="1" applyAlignment="1">
      <alignment vertical="center" wrapText="1"/>
    </xf>
    <xf numFmtId="4" fontId="40" fillId="3" borderId="0" xfId="0" applyNumberFormat="1" applyFont="1" applyFill="1" applyAlignment="1">
      <alignment vertical="center" wrapText="1"/>
    </xf>
    <xf numFmtId="4" fontId="20" fillId="3" borderId="0" xfId="0" applyNumberFormat="1" applyFont="1" applyFill="1" applyAlignment="1"/>
    <xf numFmtId="4" fontId="41" fillId="3" borderId="0" xfId="0" applyNumberFormat="1" applyFont="1" applyFill="1" applyAlignment="1"/>
    <xf numFmtId="4" fontId="11" fillId="3" borderId="0" xfId="0" applyNumberFormat="1" applyFont="1" applyFill="1" applyAlignment="1">
      <alignment vertical="top" wrapText="1"/>
    </xf>
    <xf numFmtId="4" fontId="31" fillId="3" borderId="0" xfId="0" applyNumberFormat="1" applyFont="1" applyFill="1" applyBorder="1" applyAlignment="1"/>
    <xf numFmtId="4" fontId="6" fillId="2" borderId="0" xfId="0" applyNumberFormat="1" applyFont="1" applyFill="1" applyAlignment="1">
      <alignment horizontal="right" vertical="top" wrapText="1"/>
    </xf>
    <xf numFmtId="4" fontId="5" fillId="2" borderId="11" xfId="0" applyNumberFormat="1" applyFont="1" applyFill="1" applyBorder="1" applyAlignment="1">
      <alignment horizontal="right"/>
    </xf>
    <xf numFmtId="4" fontId="5" fillId="2" borderId="0" xfId="0" applyNumberFormat="1" applyFont="1" applyFill="1" applyBorder="1" applyAlignment="1">
      <alignment horizontal="right"/>
    </xf>
    <xf numFmtId="4" fontId="2" fillId="3" borderId="9" xfId="0" applyNumberFormat="1" applyFont="1" applyFill="1" applyBorder="1" applyAlignment="1" applyProtection="1">
      <alignment horizontal="right"/>
    </xf>
    <xf numFmtId="4" fontId="2" fillId="3" borderId="11" xfId="0" applyNumberFormat="1" applyFont="1" applyFill="1" applyBorder="1" applyAlignment="1" applyProtection="1">
      <alignment horizontal="right"/>
    </xf>
    <xf numFmtId="4" fontId="2" fillId="2" borderId="18" xfId="0" applyNumberFormat="1" applyFont="1" applyFill="1" applyBorder="1" applyAlignment="1">
      <alignment horizontal="right"/>
    </xf>
    <xf numFmtId="4" fontId="2" fillId="2" borderId="11" xfId="0" applyNumberFormat="1" applyFont="1" applyFill="1" applyBorder="1" applyAlignment="1">
      <alignment horizontal="right"/>
    </xf>
    <xf numFmtId="4" fontId="2" fillId="2" borderId="22" xfId="0" applyNumberFormat="1" applyFont="1" applyFill="1" applyBorder="1" applyAlignment="1">
      <alignment horizontal="right"/>
    </xf>
    <xf numFmtId="4" fontId="2" fillId="2" borderId="0" xfId="0" applyNumberFormat="1" applyFont="1" applyFill="1" applyBorder="1" applyAlignment="1">
      <alignment horizontal="right"/>
    </xf>
    <xf numFmtId="4" fontId="2" fillId="3" borderId="11" xfId="0" applyNumberFormat="1" applyFont="1" applyFill="1" applyBorder="1" applyAlignment="1">
      <alignment horizontal="right"/>
    </xf>
    <xf numFmtId="4" fontId="2" fillId="3" borderId="22" xfId="0" applyNumberFormat="1" applyFont="1" applyFill="1" applyBorder="1" applyAlignment="1">
      <alignment horizontal="right"/>
    </xf>
    <xf numFmtId="4" fontId="31" fillId="3" borderId="0" xfId="0" applyNumberFormat="1" applyFont="1" applyFill="1" applyAlignment="1">
      <alignment horizontal="right" wrapText="1"/>
    </xf>
    <xf numFmtId="4" fontId="11" fillId="3" borderId="11" xfId="0" applyNumberFormat="1" applyFont="1" applyFill="1" applyBorder="1" applyAlignment="1">
      <alignment horizontal="right" vertical="center"/>
    </xf>
    <xf numFmtId="4" fontId="11" fillId="3" borderId="0" xfId="0" applyNumberFormat="1" applyFont="1" applyFill="1" applyBorder="1" applyAlignment="1">
      <alignment horizontal="right" vertical="center"/>
    </xf>
    <xf numFmtId="4" fontId="19" fillId="3" borderId="11" xfId="0" applyNumberFormat="1" applyFont="1" applyFill="1" applyBorder="1" applyAlignment="1">
      <alignment horizontal="right"/>
    </xf>
    <xf numFmtId="4" fontId="2" fillId="3" borderId="0" xfId="0" applyNumberFormat="1" applyFont="1" applyFill="1" applyAlignment="1">
      <alignment horizontal="right" vertical="top" wrapText="1"/>
    </xf>
    <xf numFmtId="4" fontId="2" fillId="3" borderId="0" xfId="0" applyNumberFormat="1" applyFont="1" applyFill="1" applyAlignment="1">
      <alignment horizontal="right" wrapText="1"/>
    </xf>
    <xf numFmtId="4" fontId="18" fillId="3" borderId="0" xfId="0" applyNumberFormat="1" applyFont="1" applyFill="1" applyAlignment="1">
      <alignment horizontal="right" vertical="center" wrapText="1"/>
    </xf>
    <xf numFmtId="4" fontId="16" fillId="3" borderId="11" xfId="0" applyNumberFormat="1" applyFont="1" applyFill="1" applyBorder="1" applyAlignment="1">
      <alignment horizontal="right"/>
    </xf>
    <xf numFmtId="4" fontId="17" fillId="3" borderId="9" xfId="0" applyNumberFormat="1" applyFont="1" applyFill="1" applyBorder="1" applyAlignment="1">
      <alignment horizontal="right"/>
    </xf>
    <xf numFmtId="4" fontId="16" fillId="3" borderId="11" xfId="0" applyNumberFormat="1" applyFont="1" applyFill="1" applyBorder="1" applyAlignment="1">
      <alignment horizontal="right" vertical="center"/>
    </xf>
    <xf numFmtId="4" fontId="40" fillId="3" borderId="0" xfId="0" applyNumberFormat="1" applyFont="1" applyFill="1" applyAlignment="1">
      <alignment horizontal="right" vertical="center" wrapText="1"/>
    </xf>
    <xf numFmtId="4" fontId="20" fillId="3" borderId="0" xfId="0" applyNumberFormat="1" applyFont="1" applyFill="1" applyAlignment="1">
      <alignment horizontal="right"/>
    </xf>
    <xf numFmtId="4" fontId="43" fillId="3" borderId="11" xfId="0" applyNumberFormat="1" applyFont="1" applyFill="1" applyBorder="1" applyAlignment="1">
      <alignment horizontal="right" vertical="center"/>
    </xf>
    <xf numFmtId="4" fontId="11" fillId="3" borderId="0" xfId="0" applyNumberFormat="1" applyFont="1" applyFill="1" applyAlignment="1">
      <alignment horizontal="right" vertical="top" wrapText="1"/>
    </xf>
    <xf numFmtId="4" fontId="0" fillId="3" borderId="11" xfId="0" applyNumberFormat="1" applyFill="1" applyBorder="1" applyAlignment="1">
      <alignment horizontal="right"/>
    </xf>
    <xf numFmtId="4" fontId="16" fillId="2" borderId="11" xfId="0" applyNumberFormat="1" applyFont="1" applyFill="1" applyBorder="1" applyAlignment="1">
      <alignment horizontal="right"/>
    </xf>
    <xf numFmtId="0" fontId="6" fillId="2" borderId="0" xfId="0" applyFont="1" applyFill="1" applyAlignment="1">
      <alignment horizontal="right"/>
    </xf>
    <xf numFmtId="4" fontId="16" fillId="4" borderId="12" xfId="0" applyNumberFormat="1" applyFont="1" applyFill="1" applyBorder="1" applyAlignment="1" applyProtection="1">
      <alignment horizontal="right" vertical="center"/>
    </xf>
    <xf numFmtId="4" fontId="16" fillId="3" borderId="0" xfId="0" applyNumberFormat="1" applyFont="1" applyFill="1" applyBorder="1" applyAlignment="1" applyProtection="1">
      <alignment horizontal="right"/>
    </xf>
    <xf numFmtId="3" fontId="2" fillId="2" borderId="0" xfId="0" applyNumberFormat="1" applyFont="1" applyFill="1" applyAlignment="1">
      <alignment horizontal="right" vertical="center"/>
    </xf>
    <xf numFmtId="3" fontId="2" fillId="2" borderId="9" xfId="0" applyNumberFormat="1" applyFont="1" applyFill="1" applyBorder="1" applyAlignment="1">
      <alignment horizontal="right" vertical="center"/>
    </xf>
    <xf numFmtId="3" fontId="2" fillId="2" borderId="13" xfId="0" applyNumberFormat="1" applyFont="1" applyFill="1" applyBorder="1" applyAlignment="1">
      <alignment horizontal="right" vertical="center"/>
    </xf>
    <xf numFmtId="0" fontId="11" fillId="3" borderId="11" xfId="0" applyFont="1" applyFill="1" applyBorder="1" applyAlignment="1">
      <alignment horizontal="right"/>
    </xf>
    <xf numFmtId="0" fontId="17" fillId="3" borderId="11" xfId="0" applyFont="1" applyFill="1" applyBorder="1" applyAlignment="1">
      <alignment horizontal="right"/>
    </xf>
    <xf numFmtId="0" fontId="18" fillId="3" borderId="0" xfId="0" applyFont="1" applyFill="1" applyAlignment="1">
      <alignment horizontal="right"/>
    </xf>
    <xf numFmtId="0" fontId="11" fillId="3" borderId="0" xfId="0" applyFont="1" applyFill="1" applyBorder="1" applyAlignment="1">
      <alignment horizontal="right" vertical="center" wrapText="1"/>
    </xf>
    <xf numFmtId="4" fontId="5" fillId="5" borderId="11" xfId="0" applyNumberFormat="1" applyFont="1" applyFill="1" applyBorder="1" applyAlignment="1">
      <alignment horizontal="right"/>
    </xf>
    <xf numFmtId="0" fontId="11" fillId="5" borderId="12" xfId="0" applyFont="1" applyFill="1" applyBorder="1" applyAlignment="1">
      <alignment horizontal="right" vertical="top" wrapText="1"/>
    </xf>
    <xf numFmtId="0" fontId="7" fillId="3" borderId="9" xfId="0" applyFont="1" applyFill="1" applyBorder="1" applyAlignment="1">
      <alignment horizontal="right"/>
    </xf>
    <xf numFmtId="0" fontId="7" fillId="3" borderId="18" xfId="0" applyFont="1" applyFill="1" applyBorder="1" applyAlignment="1">
      <alignment horizontal="right"/>
    </xf>
    <xf numFmtId="49" fontId="11" fillId="3" borderId="11" xfId="0" applyNumberFormat="1" applyFont="1" applyFill="1" applyBorder="1" applyAlignment="1">
      <alignment horizontal="right" vertical="center" wrapText="1"/>
    </xf>
    <xf numFmtId="0" fontId="11" fillId="3" borderId="1" xfId="0" applyFont="1" applyFill="1" applyBorder="1" applyAlignment="1">
      <alignment vertical="top" wrapText="1"/>
    </xf>
    <xf numFmtId="0" fontId="6" fillId="3" borderId="0" xfId="0" applyNumberFormat="1" applyFont="1" applyFill="1" applyBorder="1" applyAlignment="1" applyProtection="1">
      <alignment horizontal="left"/>
    </xf>
    <xf numFmtId="4" fontId="26" fillId="3" borderId="0" xfId="3" applyNumberFormat="1" applyFont="1" applyFill="1" applyBorder="1" applyAlignment="1">
      <alignment horizontal="left" vertical="center"/>
    </xf>
    <xf numFmtId="4" fontId="2" fillId="3" borderId="0" xfId="0" applyNumberFormat="1" applyFont="1" applyFill="1" applyBorder="1" applyAlignment="1" applyProtection="1">
      <alignment horizontal="left"/>
    </xf>
    <xf numFmtId="0" fontId="2" fillId="3" borderId="0" xfId="0" applyNumberFormat="1" applyFont="1" applyFill="1" applyBorder="1" applyAlignment="1" applyProtection="1">
      <alignment horizontal="left"/>
    </xf>
    <xf numFmtId="0" fontId="23" fillId="2" borderId="0" xfId="1" applyFont="1" applyFill="1" applyAlignment="1">
      <alignment vertical="top" wrapText="1"/>
    </xf>
    <xf numFmtId="0" fontId="2" fillId="0" borderId="0" xfId="1" applyAlignment="1">
      <alignment vertical="top" wrapText="1"/>
    </xf>
    <xf numFmtId="0" fontId="23" fillId="2" borderId="0" xfId="1" applyFont="1" applyFill="1" applyAlignment="1">
      <alignment horizontal="left" vertical="top" wrapText="1"/>
    </xf>
    <xf numFmtId="49" fontId="2" fillId="2" borderId="0" xfId="0" applyNumberFormat="1" applyFont="1" applyFill="1" applyAlignment="1">
      <alignment horizontal="justify" vertical="top" wrapText="1"/>
    </xf>
    <xf numFmtId="0" fontId="6" fillId="2" borderId="0" xfId="0" applyFont="1" applyFill="1" applyAlignment="1">
      <alignment horizontal="left" vertical="center" wrapText="1"/>
    </xf>
    <xf numFmtId="0" fontId="6" fillId="2" borderId="0" xfId="0" applyFont="1" applyFill="1" applyAlignment="1">
      <alignment vertical="top" wrapText="1"/>
    </xf>
    <xf numFmtId="0" fontId="6" fillId="2" borderId="0" xfId="0" applyFont="1" applyFill="1" applyAlignment="1">
      <alignment horizontal="left"/>
    </xf>
    <xf numFmtId="0" fontId="6" fillId="2" borderId="0" xfId="0" applyFont="1" applyFill="1" applyAlignment="1">
      <alignment horizontal="center"/>
    </xf>
    <xf numFmtId="0" fontId="25" fillId="3" borderId="0" xfId="3" applyFont="1" applyFill="1" applyBorder="1" applyAlignment="1">
      <alignment horizontal="left" vertical="center"/>
    </xf>
    <xf numFmtId="0" fontId="2" fillId="3" borderId="0" xfId="0" applyFont="1" applyFill="1" applyAlignment="1">
      <alignment horizontal="left" wrapText="1"/>
    </xf>
    <xf numFmtId="0" fontId="18" fillId="3" borderId="0" xfId="0" applyFont="1" applyFill="1" applyAlignment="1">
      <alignment horizontal="left"/>
    </xf>
    <xf numFmtId="0" fontId="11" fillId="3" borderId="10" xfId="0" applyFont="1" applyFill="1" applyBorder="1" applyAlignment="1">
      <alignment horizontal="left" vertical="center" wrapText="1"/>
    </xf>
    <xf numFmtId="0" fontId="11" fillId="3" borderId="11" xfId="0" applyFont="1" applyFill="1" applyBorder="1" applyAlignment="1">
      <alignment horizontal="left" vertical="center" wrapText="1"/>
    </xf>
  </cellXfs>
  <cellStyles count="4">
    <cellStyle name="Normal 2" xfId="1"/>
    <cellStyle name="Normal_Troškovnik_Strojarski_C_S_01" xfId="3"/>
    <cellStyle name="Normalno" xfId="0" builtinId="0"/>
    <cellStyle name="Zarez"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200025</xdr:colOff>
      <xdr:row>0</xdr:row>
      <xdr:rowOff>85725</xdr:rowOff>
    </xdr:from>
    <xdr:to>
      <xdr:col>3</xdr:col>
      <xdr:colOff>476250</xdr:colOff>
      <xdr:row>6</xdr:row>
      <xdr:rowOff>9525</xdr:rowOff>
    </xdr:to>
    <xdr:pic>
      <xdr:nvPicPr>
        <xdr:cNvPr id="2" name="Image6">
          <a:extLst>
            <a:ext uri="{FF2B5EF4-FFF2-40B4-BE49-F238E27FC236}">
              <a16:creationId xmlns="" xmlns:a16="http://schemas.microsoft.com/office/drawing/2014/main" id="{615D6FB2-916F-412F-B1E5-C83DAA0CDC21}"/>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l="-6" t="-40" r="-6" b="-40"/>
        <a:stretch>
          <a:fillRect/>
        </a:stretch>
      </xdr:blipFill>
      <xdr:spPr bwMode="auto">
        <a:xfrm>
          <a:off x="200025" y="85725"/>
          <a:ext cx="5867400" cy="8953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Tema sustava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50"/>
  <sheetViews>
    <sheetView tabSelected="1" view="pageBreakPreview" topLeftCell="A22" zoomScaleNormal="100" zoomScaleSheetLayoutView="100" workbookViewId="0">
      <selection activeCell="C29" sqref="C29:G29"/>
    </sheetView>
  </sheetViews>
  <sheetFormatPr defaultColWidth="9.140625" defaultRowHeight="12.75"/>
  <cols>
    <col min="1" max="1" width="27.5703125" style="72" bestFit="1" customWidth="1"/>
    <col min="2" max="2" width="7" style="72" customWidth="1"/>
    <col min="3" max="3" width="49.28515625" style="72" customWidth="1"/>
    <col min="4" max="4" width="9.7109375" style="72" customWidth="1"/>
    <col min="5" max="5" width="0" style="72" hidden="1" customWidth="1"/>
    <col min="6" max="7" width="9.140625" style="72" hidden="1" customWidth="1"/>
    <col min="8" max="16384" width="9.140625" style="72"/>
  </cols>
  <sheetData>
    <row r="1" spans="1:7">
      <c r="A1" s="71"/>
      <c r="B1" s="71"/>
      <c r="C1" s="71"/>
      <c r="D1" s="71"/>
      <c r="E1" s="71"/>
      <c r="F1" s="71"/>
      <c r="G1" s="71"/>
    </row>
    <row r="2" spans="1:7">
      <c r="A2" s="71"/>
      <c r="B2" s="71"/>
      <c r="C2" s="71"/>
      <c r="D2" s="71"/>
      <c r="E2" s="71"/>
      <c r="F2" s="71"/>
      <c r="G2" s="71"/>
    </row>
    <row r="3" spans="1:7">
      <c r="A3" s="71"/>
      <c r="B3" s="71"/>
      <c r="C3" s="71"/>
      <c r="D3" s="71"/>
      <c r="E3" s="71"/>
      <c r="F3" s="71"/>
      <c r="G3" s="71"/>
    </row>
    <row r="4" spans="1:7">
      <c r="A4" s="71"/>
      <c r="B4" s="71"/>
      <c r="C4" s="71"/>
      <c r="D4" s="71"/>
      <c r="E4" s="71"/>
      <c r="F4" s="71"/>
      <c r="G4" s="71"/>
    </row>
    <row r="5" spans="1:7">
      <c r="A5" s="71"/>
      <c r="B5" s="71"/>
      <c r="C5" s="71"/>
      <c r="D5" s="71"/>
      <c r="E5" s="71"/>
      <c r="F5" s="71"/>
      <c r="G5" s="71"/>
    </row>
    <row r="6" spans="1:7">
      <c r="A6" s="71"/>
      <c r="B6" s="71"/>
      <c r="C6" s="71"/>
      <c r="D6" s="71"/>
      <c r="E6" s="71"/>
      <c r="F6" s="71"/>
      <c r="G6" s="71"/>
    </row>
    <row r="7" spans="1:7">
      <c r="A7" s="71"/>
      <c r="B7" s="71"/>
      <c r="C7" s="71"/>
      <c r="D7" s="71"/>
      <c r="E7" s="71"/>
      <c r="F7" s="71"/>
      <c r="G7" s="71"/>
    </row>
    <row r="8" spans="1:7">
      <c r="A8" s="71"/>
      <c r="B8" s="71"/>
      <c r="C8" s="71"/>
      <c r="D8" s="71"/>
      <c r="E8" s="71"/>
      <c r="F8" s="71"/>
      <c r="G8" s="71"/>
    </row>
    <row r="9" spans="1:7">
      <c r="A9" s="71"/>
      <c r="B9" s="71"/>
      <c r="C9" s="71"/>
      <c r="D9" s="71"/>
      <c r="E9" s="71"/>
      <c r="F9" s="71"/>
      <c r="G9" s="71"/>
    </row>
    <row r="10" spans="1:7">
      <c r="A10" s="71"/>
      <c r="B10" s="71"/>
      <c r="C10" s="71"/>
      <c r="D10" s="71"/>
      <c r="E10" s="71"/>
      <c r="F10" s="71"/>
      <c r="G10" s="71"/>
    </row>
    <row r="11" spans="1:7">
      <c r="A11" s="71"/>
      <c r="B11" s="71"/>
      <c r="C11" s="71"/>
      <c r="D11" s="71"/>
      <c r="E11" s="71"/>
      <c r="F11" s="71"/>
      <c r="G11" s="71"/>
    </row>
    <row r="12" spans="1:7" ht="15">
      <c r="A12" s="71"/>
      <c r="B12" s="71"/>
      <c r="C12" s="71"/>
      <c r="D12" s="71"/>
      <c r="E12" s="71"/>
      <c r="F12" s="73"/>
      <c r="G12" s="73"/>
    </row>
    <row r="13" spans="1:7" ht="15">
      <c r="A13" s="71"/>
      <c r="B13" s="71"/>
      <c r="C13" s="71"/>
      <c r="D13" s="71"/>
      <c r="E13" s="71"/>
      <c r="F13" s="73"/>
      <c r="G13" s="73"/>
    </row>
    <row r="14" spans="1:7" ht="15">
      <c r="A14" s="71"/>
      <c r="B14" s="71"/>
      <c r="C14" s="71"/>
      <c r="D14" s="71"/>
      <c r="E14" s="71"/>
      <c r="F14" s="73"/>
      <c r="G14" s="73"/>
    </row>
    <row r="15" spans="1:7" ht="15">
      <c r="A15" s="71"/>
      <c r="B15" s="71"/>
      <c r="C15" s="71"/>
      <c r="D15" s="71"/>
      <c r="E15" s="71"/>
      <c r="F15" s="73"/>
      <c r="G15" s="73"/>
    </row>
    <row r="16" spans="1:7" ht="15">
      <c r="A16" s="71"/>
      <c r="B16" s="71"/>
      <c r="C16" s="71"/>
      <c r="D16" s="71"/>
      <c r="E16" s="71"/>
      <c r="F16" s="73"/>
      <c r="G16" s="73"/>
    </row>
    <row r="17" spans="1:7" ht="15">
      <c r="A17" s="71"/>
      <c r="B17" s="71"/>
      <c r="C17" s="71"/>
      <c r="D17" s="71"/>
      <c r="E17" s="71"/>
      <c r="F17" s="73"/>
      <c r="G17" s="73"/>
    </row>
    <row r="18" spans="1:7" ht="15">
      <c r="A18" s="71"/>
      <c r="B18" s="71"/>
      <c r="C18" s="71"/>
      <c r="D18" s="71"/>
      <c r="E18" s="71"/>
      <c r="F18" s="73"/>
      <c r="G18" s="73"/>
    </row>
    <row r="19" spans="1:7" ht="15">
      <c r="A19" s="71"/>
      <c r="B19" s="71"/>
      <c r="C19" s="71"/>
      <c r="D19" s="71"/>
      <c r="E19" s="71"/>
      <c r="F19" s="73"/>
      <c r="G19" s="73"/>
    </row>
    <row r="20" spans="1:7" ht="15">
      <c r="A20" s="71"/>
      <c r="B20" s="71"/>
      <c r="C20" s="71"/>
      <c r="D20" s="71"/>
      <c r="E20" s="71"/>
      <c r="F20" s="73"/>
      <c r="G20" s="73"/>
    </row>
    <row r="21" spans="1:7" ht="15">
      <c r="A21" s="71"/>
      <c r="B21" s="71"/>
      <c r="C21" s="71"/>
      <c r="D21" s="71"/>
      <c r="E21" s="71"/>
      <c r="F21" s="73"/>
      <c r="G21" s="73"/>
    </row>
    <row r="22" spans="1:7" ht="15">
      <c r="A22" s="71"/>
      <c r="B22" s="71"/>
      <c r="C22" s="71"/>
      <c r="D22" s="71"/>
      <c r="E22" s="71"/>
      <c r="F22" s="73"/>
      <c r="G22" s="73"/>
    </row>
    <row r="23" spans="1:7" ht="15">
      <c r="A23" s="71"/>
      <c r="B23" s="71"/>
      <c r="C23" s="71"/>
      <c r="D23" s="71"/>
      <c r="E23" s="71"/>
      <c r="F23" s="73"/>
      <c r="G23" s="73"/>
    </row>
    <row r="24" spans="1:7" ht="15">
      <c r="A24" s="71"/>
      <c r="B24" s="71"/>
      <c r="C24" s="71"/>
      <c r="D24" s="71"/>
      <c r="E24" s="71"/>
      <c r="F24" s="73"/>
      <c r="G24" s="73"/>
    </row>
    <row r="25" spans="1:7" ht="15.75">
      <c r="A25" s="74" t="s">
        <v>341</v>
      </c>
      <c r="B25" s="74"/>
      <c r="C25" s="74" t="s">
        <v>342</v>
      </c>
      <c r="D25" s="74"/>
      <c r="E25" s="74"/>
      <c r="F25" s="73"/>
      <c r="G25" s="73"/>
    </row>
    <row r="26" spans="1:7" ht="15.75">
      <c r="A26" s="74"/>
      <c r="B26" s="74"/>
      <c r="C26" s="74" t="s">
        <v>343</v>
      </c>
      <c r="D26" s="74"/>
      <c r="E26" s="74"/>
      <c r="F26" s="73"/>
      <c r="G26" s="73"/>
    </row>
    <row r="27" spans="1:7" ht="15.75">
      <c r="A27" s="74"/>
      <c r="B27" s="74"/>
      <c r="C27" s="74" t="s">
        <v>344</v>
      </c>
      <c r="D27" s="74"/>
      <c r="E27" s="74"/>
      <c r="F27" s="73"/>
      <c r="G27" s="73"/>
    </row>
    <row r="28" spans="1:7" ht="15.75">
      <c r="A28" s="74"/>
      <c r="B28" s="74"/>
      <c r="C28" s="74"/>
      <c r="D28" s="74"/>
      <c r="E28" s="74"/>
      <c r="F28" s="73"/>
      <c r="G28" s="73"/>
    </row>
    <row r="29" spans="1:7" ht="15.75">
      <c r="A29" s="75" t="s">
        <v>345</v>
      </c>
      <c r="B29" s="74"/>
      <c r="C29" s="457" t="s">
        <v>346</v>
      </c>
      <c r="D29" s="458"/>
      <c r="E29" s="458"/>
      <c r="F29" s="458"/>
      <c r="G29" s="458"/>
    </row>
    <row r="30" spans="1:7" ht="15.75">
      <c r="A30" s="74"/>
      <c r="B30" s="74"/>
      <c r="C30" s="76" t="s">
        <v>347</v>
      </c>
      <c r="D30" s="74"/>
      <c r="E30" s="74"/>
      <c r="F30" s="73"/>
      <c r="G30" s="73"/>
    </row>
    <row r="31" spans="1:7" ht="15.75">
      <c r="A31" s="74"/>
      <c r="B31" s="74"/>
      <c r="C31" s="77"/>
      <c r="D31" s="74"/>
      <c r="E31" s="74"/>
      <c r="F31" s="73"/>
      <c r="G31" s="73"/>
    </row>
    <row r="32" spans="1:7" ht="47.25" customHeight="1">
      <c r="A32" s="75" t="s">
        <v>348</v>
      </c>
      <c r="B32" s="75"/>
      <c r="C32" s="459" t="s">
        <v>349</v>
      </c>
      <c r="D32" s="459"/>
      <c r="E32" s="74"/>
      <c r="F32" s="73"/>
      <c r="G32" s="73"/>
    </row>
    <row r="33" spans="1:7" ht="15.75">
      <c r="A33" s="78" t="s">
        <v>350</v>
      </c>
      <c r="B33" s="75"/>
      <c r="C33" s="75" t="s">
        <v>351</v>
      </c>
      <c r="D33" s="74"/>
      <c r="E33" s="74"/>
      <c r="F33" s="71"/>
      <c r="G33" s="71"/>
    </row>
    <row r="34" spans="1:7" ht="15.75">
      <c r="A34" s="75"/>
      <c r="B34" s="75"/>
      <c r="C34" s="75" t="s">
        <v>361</v>
      </c>
      <c r="D34" s="74"/>
      <c r="E34" s="74"/>
      <c r="F34" s="71"/>
      <c r="G34" s="71"/>
    </row>
    <row r="35" spans="1:7" ht="15.75">
      <c r="A35" s="74"/>
      <c r="B35" s="74"/>
      <c r="C35" s="74" t="s">
        <v>867</v>
      </c>
      <c r="D35" s="74"/>
      <c r="E35" s="74"/>
      <c r="F35" s="71"/>
      <c r="G35" s="71"/>
    </row>
    <row r="36" spans="1:7" ht="15.75">
      <c r="A36" s="74"/>
      <c r="B36" s="74"/>
      <c r="C36" s="74" t="s">
        <v>868</v>
      </c>
      <c r="D36" s="74"/>
      <c r="E36" s="74"/>
      <c r="F36" s="71"/>
      <c r="G36" s="71"/>
    </row>
    <row r="37" spans="1:7" ht="15.75">
      <c r="A37" s="74"/>
      <c r="B37" s="74"/>
      <c r="C37" s="74" t="s">
        <v>869</v>
      </c>
      <c r="D37" s="74"/>
      <c r="E37" s="74"/>
      <c r="F37" s="71"/>
      <c r="G37" s="71"/>
    </row>
    <row r="38" spans="1:7" ht="15.75">
      <c r="A38" s="74"/>
      <c r="B38" s="74"/>
      <c r="C38" s="74" t="s">
        <v>747</v>
      </c>
      <c r="D38" s="74"/>
      <c r="E38" s="74"/>
      <c r="F38" s="71"/>
      <c r="G38" s="71"/>
    </row>
    <row r="39" spans="1:7" ht="15.75">
      <c r="A39" s="74"/>
      <c r="B39" s="74"/>
      <c r="C39" s="74"/>
      <c r="D39" s="74"/>
      <c r="E39" s="74"/>
      <c r="F39" s="71"/>
      <c r="G39" s="71"/>
    </row>
    <row r="40" spans="1:7" ht="15.75">
      <c r="A40" s="76" t="s">
        <v>352</v>
      </c>
      <c r="B40" s="74"/>
      <c r="C40" s="76" t="s">
        <v>353</v>
      </c>
      <c r="D40" s="74"/>
      <c r="E40" s="74"/>
      <c r="F40" s="71"/>
      <c r="G40" s="71"/>
    </row>
    <row r="41" spans="1:7">
      <c r="A41" s="71"/>
      <c r="B41" s="71"/>
      <c r="C41" s="71"/>
      <c r="D41" s="71"/>
      <c r="E41" s="71"/>
      <c r="F41" s="71"/>
      <c r="G41" s="71"/>
    </row>
    <row r="42" spans="1:7" ht="15.75">
      <c r="A42" s="74" t="s">
        <v>354</v>
      </c>
      <c r="B42" s="74"/>
      <c r="C42" s="77" t="s">
        <v>355</v>
      </c>
      <c r="D42" s="74"/>
      <c r="E42" s="74"/>
      <c r="F42" s="71"/>
      <c r="G42" s="71"/>
    </row>
    <row r="43" spans="1:7" ht="15.75">
      <c r="A43" s="74"/>
      <c r="B43" s="74"/>
      <c r="C43" s="77"/>
      <c r="D43" s="74"/>
      <c r="E43" s="74"/>
      <c r="F43" s="71"/>
      <c r="G43" s="71"/>
    </row>
    <row r="44" spans="1:7" ht="15.75">
      <c r="A44" s="76" t="s">
        <v>356</v>
      </c>
      <c r="B44" s="74"/>
      <c r="C44" s="76" t="s">
        <v>357</v>
      </c>
      <c r="D44" s="74"/>
      <c r="E44" s="74"/>
      <c r="F44" s="71"/>
      <c r="G44" s="71"/>
    </row>
    <row r="45" spans="1:7" ht="15.75">
      <c r="A45" s="74"/>
      <c r="B45" s="74"/>
      <c r="C45" s="74"/>
      <c r="D45" s="74"/>
      <c r="E45" s="74"/>
      <c r="F45" s="71"/>
      <c r="G45" s="71"/>
    </row>
    <row r="46" spans="1:7" ht="15.75">
      <c r="A46" s="76" t="s">
        <v>358</v>
      </c>
      <c r="B46" s="74"/>
      <c r="C46" s="76" t="s">
        <v>359</v>
      </c>
      <c r="D46" s="74"/>
      <c r="E46" s="74"/>
      <c r="F46" s="71"/>
      <c r="G46" s="71"/>
    </row>
    <row r="47" spans="1:7" ht="15.75">
      <c r="A47" s="74"/>
      <c r="B47" s="74"/>
      <c r="C47" s="74"/>
      <c r="D47" s="74"/>
      <c r="E47" s="74"/>
      <c r="F47" s="71"/>
      <c r="G47" s="71"/>
    </row>
    <row r="48" spans="1:7" ht="15.75">
      <c r="A48" s="74" t="s">
        <v>360</v>
      </c>
      <c r="B48" s="74"/>
      <c r="C48" s="77" t="s">
        <v>355</v>
      </c>
      <c r="D48" s="74"/>
      <c r="E48" s="74"/>
      <c r="F48" s="71"/>
      <c r="G48" s="71"/>
    </row>
    <row r="49" spans="1:7" ht="15.75">
      <c r="A49" s="74"/>
      <c r="B49" s="74"/>
      <c r="C49" s="74"/>
      <c r="D49" s="74"/>
      <c r="E49" s="74"/>
      <c r="F49" s="71"/>
      <c r="G49" s="71"/>
    </row>
    <row r="50" spans="1:7" ht="15.75">
      <c r="A50" s="79" t="s">
        <v>870</v>
      </c>
      <c r="B50" s="79"/>
      <c r="C50" s="79"/>
      <c r="D50" s="74"/>
      <c r="E50" s="74"/>
      <c r="F50" s="71"/>
      <c r="G50" s="71"/>
    </row>
  </sheetData>
  <mergeCells count="2">
    <mergeCell ref="C29:G29"/>
    <mergeCell ref="C32:D32"/>
  </mergeCells>
  <pageMargins left="0.7" right="0.7" top="0.75" bottom="0.75" header="0.3" footer="0.3"/>
  <pageSetup paperSize="9" scale="94" orientation="portrait" r:id="rId1"/>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8:T4343"/>
  <sheetViews>
    <sheetView showZeros="0" topLeftCell="A1207" zoomScaleNormal="100" zoomScaleSheetLayoutView="100" workbookViewId="0">
      <selection activeCell="E1225" sqref="E1225"/>
    </sheetView>
  </sheetViews>
  <sheetFormatPr defaultColWidth="9.140625" defaultRowHeight="12.75"/>
  <cols>
    <col min="1" max="1" width="48.28515625" style="3" customWidth="1"/>
    <col min="2" max="2" width="16.5703125" style="30" customWidth="1"/>
    <col min="3" max="3" width="5.28515625" style="3" customWidth="1"/>
    <col min="4" max="4" width="11.42578125" style="30" customWidth="1"/>
    <col min="5" max="5" width="4" style="2" customWidth="1"/>
    <col min="6" max="6" width="15.28515625" style="2" customWidth="1"/>
    <col min="7" max="7" width="16.7109375" style="1" hidden="1" customWidth="1"/>
    <col min="8" max="8" width="3" style="1" hidden="1" customWidth="1"/>
    <col min="9" max="9" width="9.140625" style="1" hidden="1" customWidth="1"/>
    <col min="10" max="16384" width="9.140625" style="1"/>
  </cols>
  <sheetData>
    <row r="8" spans="1:8" ht="18">
      <c r="A8" s="465" t="s">
        <v>405</v>
      </c>
      <c r="B8" s="465"/>
      <c r="C8" s="465"/>
      <c r="D8" s="465"/>
      <c r="E8" s="465"/>
      <c r="F8" s="465"/>
      <c r="G8" s="465"/>
      <c r="H8" s="465"/>
    </row>
    <row r="9" spans="1:8" ht="7.5" customHeight="1">
      <c r="A9" s="453"/>
      <c r="B9" s="87"/>
      <c r="C9" s="88"/>
      <c r="D9" s="454"/>
      <c r="E9" s="89"/>
      <c r="F9" s="455"/>
      <c r="G9" s="455"/>
      <c r="H9" s="455"/>
    </row>
    <row r="10" spans="1:8" ht="18">
      <c r="A10" s="465" t="s">
        <v>409</v>
      </c>
      <c r="B10" s="465"/>
      <c r="C10" s="465"/>
      <c r="D10" s="465"/>
      <c r="E10" s="465"/>
      <c r="F10" s="465"/>
      <c r="G10" s="465"/>
      <c r="H10" s="465"/>
    </row>
    <row r="11" spans="1:8" ht="11.65" customHeight="1">
      <c r="A11" s="453"/>
      <c r="B11" s="87"/>
      <c r="C11" s="88"/>
      <c r="D11" s="454"/>
      <c r="E11" s="89"/>
      <c r="F11" s="455"/>
      <c r="G11" s="455"/>
      <c r="H11" s="455"/>
    </row>
    <row r="12" spans="1:8" ht="18">
      <c r="A12" s="465" t="s">
        <v>410</v>
      </c>
      <c r="B12" s="465"/>
      <c r="C12" s="465"/>
      <c r="D12" s="465"/>
      <c r="E12" s="465"/>
      <c r="F12" s="465"/>
      <c r="G12" s="465"/>
      <c r="H12" s="465"/>
    </row>
    <row r="13" spans="1:8" ht="7.5" customHeight="1">
      <c r="A13" s="453"/>
      <c r="B13" s="87"/>
      <c r="C13" s="88"/>
      <c r="D13" s="454"/>
      <c r="E13" s="89"/>
      <c r="F13" s="455"/>
      <c r="G13" s="455"/>
      <c r="H13" s="455"/>
    </row>
    <row r="14" spans="1:8" ht="18">
      <c r="A14" s="465" t="s">
        <v>411</v>
      </c>
      <c r="B14" s="465"/>
      <c r="C14" s="465"/>
      <c r="D14" s="465"/>
      <c r="E14" s="465"/>
      <c r="F14" s="465"/>
      <c r="G14" s="465"/>
      <c r="H14" s="465"/>
    </row>
    <row r="15" spans="1:8" ht="7.5" customHeight="1">
      <c r="A15" s="453"/>
      <c r="B15" s="456"/>
      <c r="C15" s="455"/>
      <c r="D15" s="455"/>
      <c r="E15" s="455"/>
      <c r="F15" s="455"/>
      <c r="G15" s="455"/>
      <c r="H15" s="455"/>
    </row>
    <row r="16" spans="1:8" ht="18">
      <c r="A16" s="465" t="s">
        <v>406</v>
      </c>
      <c r="B16" s="465"/>
      <c r="C16" s="465"/>
      <c r="D16" s="465"/>
      <c r="E16" s="465"/>
      <c r="F16" s="465"/>
      <c r="G16" s="465"/>
      <c r="H16" s="465"/>
    </row>
    <row r="21" spans="1:6">
      <c r="A21" s="1"/>
      <c r="B21" s="359"/>
      <c r="C21" s="1"/>
      <c r="D21" s="359"/>
      <c r="E21" s="4"/>
      <c r="F21" s="4"/>
    </row>
    <row r="22" spans="1:6">
      <c r="A22" s="1"/>
      <c r="B22" s="359"/>
      <c r="C22" s="1"/>
      <c r="D22" s="359"/>
      <c r="E22" s="4"/>
      <c r="F22" s="4"/>
    </row>
    <row r="23" spans="1:6" ht="18">
      <c r="A23" s="352" t="s">
        <v>407</v>
      </c>
      <c r="B23" s="359"/>
      <c r="C23" s="1"/>
      <c r="D23" s="359"/>
      <c r="E23" s="4"/>
      <c r="F23" s="4"/>
    </row>
    <row r="24" spans="1:6">
      <c r="A24" s="1"/>
      <c r="B24" s="359"/>
      <c r="C24" s="1"/>
      <c r="D24" s="359"/>
      <c r="E24" s="4"/>
      <c r="F24" s="4"/>
    </row>
    <row r="25" spans="1:6" ht="18">
      <c r="A25" s="5" t="s">
        <v>206</v>
      </c>
      <c r="B25" s="359"/>
      <c r="C25" s="1"/>
      <c r="D25" s="359"/>
      <c r="E25" s="4"/>
      <c r="F25" s="4"/>
    </row>
    <row r="26" spans="1:6">
      <c r="A26" s="1"/>
      <c r="B26" s="359"/>
      <c r="C26" s="1"/>
      <c r="D26" s="359"/>
      <c r="E26" s="4"/>
      <c r="F26" s="4"/>
    </row>
    <row r="27" spans="1:6" ht="15.75">
      <c r="A27" s="6" t="s">
        <v>207</v>
      </c>
      <c r="B27" s="359"/>
      <c r="C27" s="1"/>
      <c r="D27" s="359"/>
      <c r="E27" s="4"/>
      <c r="F27" s="4"/>
    </row>
    <row r="28" spans="1:6" ht="15.75">
      <c r="A28" s="6"/>
      <c r="B28" s="359"/>
      <c r="C28" s="1"/>
      <c r="D28" s="359"/>
      <c r="E28" s="4"/>
      <c r="F28" s="4"/>
    </row>
    <row r="29" spans="1:6">
      <c r="A29" s="464" t="s">
        <v>208</v>
      </c>
      <c r="B29" s="464"/>
      <c r="C29" s="464"/>
      <c r="D29" s="464"/>
      <c r="E29" s="464"/>
      <c r="F29" s="464"/>
    </row>
    <row r="30" spans="1:6">
      <c r="A30" s="463" t="s">
        <v>209</v>
      </c>
      <c r="B30" s="463"/>
      <c r="C30" s="463"/>
      <c r="D30" s="463"/>
      <c r="E30" s="463"/>
      <c r="F30" s="463"/>
    </row>
    <row r="31" spans="1:6">
      <c r="A31" s="463" t="s">
        <v>210</v>
      </c>
      <c r="B31" s="463"/>
      <c r="C31" s="463"/>
      <c r="D31" s="463"/>
      <c r="E31" s="463"/>
      <c r="F31" s="463"/>
    </row>
    <row r="32" spans="1:6">
      <c r="A32" s="463" t="s">
        <v>211</v>
      </c>
      <c r="B32" s="463"/>
      <c r="C32" s="463"/>
      <c r="D32" s="463"/>
      <c r="E32" s="463"/>
      <c r="F32" s="463"/>
    </row>
    <row r="33" spans="1:6">
      <c r="A33" s="463" t="s">
        <v>212</v>
      </c>
      <c r="B33" s="463"/>
      <c r="C33" s="463"/>
      <c r="D33" s="463"/>
      <c r="E33" s="463"/>
      <c r="F33" s="463"/>
    </row>
    <row r="34" spans="1:6" ht="56.25" customHeight="1">
      <c r="A34" s="462" t="s">
        <v>213</v>
      </c>
      <c r="B34" s="462"/>
      <c r="C34" s="462"/>
      <c r="D34" s="462"/>
      <c r="E34" s="462"/>
      <c r="F34" s="462"/>
    </row>
    <row r="35" spans="1:6">
      <c r="A35" s="1"/>
      <c r="B35" s="359"/>
      <c r="C35" s="1"/>
      <c r="D35" s="359"/>
      <c r="E35" s="4"/>
      <c r="F35" s="4"/>
    </row>
    <row r="36" spans="1:6" ht="15.75">
      <c r="A36" s="6" t="s">
        <v>214</v>
      </c>
      <c r="B36" s="359"/>
      <c r="C36" s="1"/>
      <c r="D36" s="359"/>
      <c r="E36" s="4"/>
      <c r="F36" s="4"/>
    </row>
    <row r="37" spans="1:6" ht="15.75">
      <c r="A37" s="6"/>
      <c r="B37" s="359"/>
      <c r="C37" s="1"/>
      <c r="D37" s="359"/>
      <c r="E37" s="4"/>
      <c r="F37" s="4"/>
    </row>
    <row r="38" spans="1:6">
      <c r="A38" s="463" t="s">
        <v>215</v>
      </c>
      <c r="B38" s="463"/>
      <c r="C38" s="463"/>
      <c r="D38" s="463"/>
      <c r="E38" s="463"/>
      <c r="F38" s="463"/>
    </row>
    <row r="39" spans="1:6">
      <c r="A39" s="463" t="s">
        <v>216</v>
      </c>
      <c r="B39" s="463"/>
      <c r="C39" s="463"/>
      <c r="D39" s="463"/>
      <c r="E39" s="463"/>
      <c r="F39" s="463"/>
    </row>
    <row r="40" spans="1:6">
      <c r="A40" s="463" t="s">
        <v>217</v>
      </c>
      <c r="B40" s="463"/>
      <c r="C40" s="463"/>
      <c r="D40" s="463"/>
      <c r="E40" s="463"/>
      <c r="F40" s="463"/>
    </row>
    <row r="41" spans="1:6">
      <c r="A41" s="463" t="s">
        <v>218</v>
      </c>
      <c r="B41" s="463"/>
      <c r="C41" s="463"/>
      <c r="D41" s="463"/>
      <c r="E41" s="463"/>
      <c r="F41" s="463"/>
    </row>
    <row r="42" spans="1:6">
      <c r="A42" s="463" t="s">
        <v>219</v>
      </c>
      <c r="B42" s="463"/>
      <c r="C42" s="463"/>
      <c r="D42" s="463"/>
      <c r="E42" s="463"/>
      <c r="F42" s="463"/>
    </row>
    <row r="43" spans="1:6">
      <c r="A43" s="1" t="s">
        <v>220</v>
      </c>
      <c r="B43" s="359"/>
      <c r="C43" s="1"/>
      <c r="D43" s="359"/>
      <c r="E43" s="4"/>
      <c r="F43" s="4"/>
    </row>
    <row r="44" spans="1:6">
      <c r="A44" s="1"/>
      <c r="B44" s="359"/>
      <c r="C44" s="1"/>
      <c r="D44" s="359"/>
      <c r="E44" s="4"/>
      <c r="F44" s="4"/>
    </row>
    <row r="45" spans="1:6" ht="15.75">
      <c r="A45" s="6" t="s">
        <v>221</v>
      </c>
      <c r="B45" s="359"/>
      <c r="C45" s="1"/>
      <c r="D45" s="359"/>
      <c r="E45" s="4"/>
      <c r="F45" s="4"/>
    </row>
    <row r="46" spans="1:6">
      <c r="A46" s="464"/>
      <c r="B46" s="464"/>
      <c r="C46" s="464"/>
      <c r="D46" s="464"/>
      <c r="E46" s="464"/>
      <c r="F46" s="464"/>
    </row>
    <row r="47" spans="1:6" ht="12.75" customHeight="1">
      <c r="A47" s="461" t="s">
        <v>222</v>
      </c>
      <c r="B47" s="461"/>
      <c r="C47" s="461"/>
      <c r="D47" s="461"/>
      <c r="E47" s="461"/>
      <c r="F47" s="461"/>
    </row>
    <row r="48" spans="1:6" ht="67.7" customHeight="1">
      <c r="A48" s="462" t="s">
        <v>223</v>
      </c>
      <c r="B48" s="462"/>
      <c r="C48" s="462"/>
      <c r="D48" s="462"/>
      <c r="E48" s="462"/>
      <c r="F48" s="462"/>
    </row>
    <row r="49" spans="1:8">
      <c r="A49" s="1"/>
      <c r="B49" s="359"/>
      <c r="C49" s="1"/>
      <c r="D49" s="359"/>
      <c r="E49" s="4"/>
      <c r="F49" s="4"/>
    </row>
    <row r="50" spans="1:8" ht="15.75">
      <c r="A50" s="6" t="s">
        <v>224</v>
      </c>
      <c r="B50" s="359"/>
      <c r="C50" s="1"/>
      <c r="D50" s="359"/>
      <c r="E50" s="4"/>
      <c r="F50" s="4"/>
    </row>
    <row r="51" spans="1:8">
      <c r="A51" s="1"/>
      <c r="B51" s="359"/>
      <c r="C51" s="1"/>
      <c r="D51" s="359"/>
      <c r="E51" s="4"/>
      <c r="F51" s="4"/>
    </row>
    <row r="52" spans="1:8" ht="52.5" customHeight="1">
      <c r="A52" s="462" t="s">
        <v>225</v>
      </c>
      <c r="B52" s="462"/>
      <c r="C52" s="462"/>
      <c r="D52" s="462"/>
      <c r="E52" s="462"/>
      <c r="F52" s="462"/>
    </row>
    <row r="53" spans="1:8" ht="80.099999999999994" customHeight="1">
      <c r="A53" s="462" t="s">
        <v>226</v>
      </c>
      <c r="B53" s="462"/>
      <c r="C53" s="462"/>
      <c r="D53" s="462"/>
      <c r="E53" s="462"/>
      <c r="F53" s="462"/>
    </row>
    <row r="54" spans="1:8">
      <c r="A54" s="85"/>
      <c r="B54" s="360"/>
      <c r="C54" s="85"/>
      <c r="D54" s="410"/>
      <c r="E54" s="85"/>
      <c r="F54" s="400"/>
    </row>
    <row r="55" spans="1:8" ht="18">
      <c r="A55" s="92" t="s">
        <v>276</v>
      </c>
      <c r="B55" s="360"/>
      <c r="C55" s="85"/>
      <c r="D55" s="410"/>
      <c r="E55" s="85"/>
      <c r="F55" s="400"/>
    </row>
    <row r="56" spans="1:8" ht="18">
      <c r="A56" s="93" t="s">
        <v>258</v>
      </c>
      <c r="B56" s="360"/>
      <c r="C56" s="85"/>
      <c r="D56" s="410"/>
      <c r="E56" s="85"/>
      <c r="F56" s="400"/>
    </row>
    <row r="57" spans="1:8" ht="18">
      <c r="A57" s="94" t="s">
        <v>362</v>
      </c>
      <c r="B57" s="360"/>
      <c r="C57" s="85"/>
      <c r="D57" s="410"/>
      <c r="E57" s="85"/>
      <c r="F57" s="400"/>
    </row>
    <row r="58" spans="1:8">
      <c r="A58" s="85"/>
      <c r="B58" s="360"/>
      <c r="C58" s="85"/>
      <c r="D58" s="410"/>
      <c r="E58" s="85"/>
      <c r="F58" s="400"/>
    </row>
    <row r="59" spans="1:8" s="12" customFormat="1" ht="15.75">
      <c r="A59" s="9" t="s">
        <v>46</v>
      </c>
      <c r="B59" s="30"/>
      <c r="C59" s="3"/>
      <c r="D59" s="30"/>
      <c r="E59" s="2"/>
      <c r="F59" s="2"/>
      <c r="G59" s="10" t="s">
        <v>227</v>
      </c>
      <c r="H59" s="11">
        <v>4</v>
      </c>
    </row>
    <row r="60" spans="1:8" s="12" customFormat="1" ht="13.5" thickBot="1">
      <c r="A60" s="3"/>
      <c r="B60" s="30"/>
      <c r="C60" s="3"/>
      <c r="D60" s="30"/>
      <c r="E60" s="2"/>
      <c r="F60" s="2"/>
      <c r="G60" s="13" t="s">
        <v>237</v>
      </c>
      <c r="H60" s="14">
        <v>3</v>
      </c>
    </row>
    <row r="61" spans="1:8" s="12" customFormat="1" ht="13.5" thickBot="1">
      <c r="A61" s="3" t="s">
        <v>47</v>
      </c>
      <c r="B61" s="30"/>
      <c r="C61" s="3"/>
      <c r="D61" s="30"/>
      <c r="E61" s="2"/>
      <c r="F61" s="2"/>
      <c r="G61" s="15" t="s">
        <v>267</v>
      </c>
      <c r="H61" s="16">
        <v>1</v>
      </c>
    </row>
    <row r="62" spans="1:8" s="12" customFormat="1">
      <c r="A62" s="3" t="s">
        <v>48</v>
      </c>
      <c r="B62" s="30"/>
      <c r="C62" s="3"/>
      <c r="D62" s="30"/>
      <c r="E62" s="2"/>
      <c r="F62" s="2"/>
    </row>
    <row r="63" spans="1:8" s="12" customFormat="1">
      <c r="A63" s="3" t="s">
        <v>49</v>
      </c>
      <c r="B63" s="30"/>
      <c r="C63" s="3"/>
      <c r="D63" s="30"/>
      <c r="E63" s="2"/>
      <c r="F63" s="2"/>
    </row>
    <row r="64" spans="1:8" s="12" customFormat="1">
      <c r="A64" s="3" t="s">
        <v>50</v>
      </c>
      <c r="B64" s="30"/>
      <c r="C64" s="3"/>
      <c r="D64" s="30"/>
      <c r="E64" s="2"/>
      <c r="F64" s="2"/>
    </row>
    <row r="65" spans="1:6" s="12" customFormat="1">
      <c r="A65" s="17" t="s">
        <v>248</v>
      </c>
      <c r="B65" s="361">
        <v>177.21</v>
      </c>
      <c r="C65" s="3"/>
      <c r="D65" s="361"/>
      <c r="E65" s="2"/>
      <c r="F65" s="18">
        <f>B65*D65</f>
        <v>0</v>
      </c>
    </row>
    <row r="66" spans="1:6" s="12" customFormat="1" hidden="1">
      <c r="A66" s="17" t="s">
        <v>236</v>
      </c>
      <c r="B66" s="361">
        <v>0</v>
      </c>
      <c r="C66" s="3"/>
      <c r="D66" s="361"/>
      <c r="E66" s="2"/>
      <c r="F66" s="18">
        <f>B66*D66</f>
        <v>0</v>
      </c>
    </row>
    <row r="67" spans="1:6" s="12" customFormat="1">
      <c r="A67" s="19" t="s">
        <v>234</v>
      </c>
      <c r="B67" s="30">
        <f>SUM(B65:B66)</f>
        <v>177.21</v>
      </c>
      <c r="C67" s="3"/>
      <c r="D67" s="30"/>
      <c r="E67" s="2"/>
      <c r="F67" s="2"/>
    </row>
    <row r="68" spans="1:6" s="12" customFormat="1">
      <c r="A68" s="3"/>
      <c r="B68" s="30"/>
      <c r="C68" s="3"/>
      <c r="D68" s="30"/>
      <c r="E68" s="2"/>
      <c r="F68" s="2"/>
    </row>
    <row r="69" spans="1:6" s="12" customFormat="1">
      <c r="A69" s="53" t="s">
        <v>242</v>
      </c>
      <c r="B69" s="30"/>
      <c r="C69" s="3"/>
      <c r="D69" s="30"/>
      <c r="E69" s="2"/>
      <c r="F69" s="2"/>
    </row>
    <row r="70" spans="1:6" s="12" customFormat="1" ht="25.5">
      <c r="A70" s="60" t="s">
        <v>334</v>
      </c>
      <c r="B70" s="30"/>
      <c r="C70" s="3"/>
      <c r="D70" s="30"/>
      <c r="E70" s="2"/>
      <c r="F70" s="2"/>
    </row>
    <row r="71" spans="1:6">
      <c r="A71" s="17" t="s">
        <v>247</v>
      </c>
      <c r="B71" s="30">
        <f>B65</f>
        <v>177.21</v>
      </c>
      <c r="D71" s="361"/>
      <c r="F71" s="18">
        <f>B71*D71</f>
        <v>0</v>
      </c>
    </row>
    <row r="72" spans="1:6" hidden="1">
      <c r="A72" s="17"/>
    </row>
    <row r="73" spans="1:6" ht="81" hidden="1" customHeight="1">
      <c r="A73" s="60" t="s">
        <v>319</v>
      </c>
      <c r="B73" s="362"/>
      <c r="C73" s="62"/>
      <c r="D73" s="362"/>
      <c r="E73" s="61"/>
      <c r="F73" s="384"/>
    </row>
    <row r="74" spans="1:6" hidden="1">
      <c r="A74" s="58" t="s">
        <v>320</v>
      </c>
      <c r="B74" s="82">
        <v>0</v>
      </c>
      <c r="C74" s="53"/>
      <c r="D74" s="363">
        <v>25</v>
      </c>
      <c r="E74" s="59"/>
      <c r="F74" s="63">
        <f>B74*D74</f>
        <v>0</v>
      </c>
    </row>
    <row r="75" spans="1:6" hidden="1">
      <c r="A75" s="58" t="s">
        <v>332</v>
      </c>
      <c r="B75" s="82">
        <v>0</v>
      </c>
      <c r="C75" s="53"/>
      <c r="D75" s="363">
        <v>25</v>
      </c>
      <c r="E75" s="59"/>
      <c r="F75" s="63">
        <f>B75*D75</f>
        <v>0</v>
      </c>
    </row>
    <row r="76" spans="1:6" hidden="1">
      <c r="A76" s="58" t="s">
        <v>321</v>
      </c>
      <c r="B76" s="82">
        <v>0</v>
      </c>
      <c r="C76" s="53"/>
      <c r="D76" s="363">
        <v>25</v>
      </c>
      <c r="E76" s="59"/>
      <c r="F76" s="63">
        <f>B76*D76</f>
        <v>0</v>
      </c>
    </row>
    <row r="77" spans="1:6" hidden="1">
      <c r="A77" s="17"/>
    </row>
    <row r="78" spans="1:6" hidden="1">
      <c r="A78" s="53" t="s">
        <v>316</v>
      </c>
    </row>
    <row r="79" spans="1:6" hidden="1">
      <c r="A79" s="3" t="s">
        <v>265</v>
      </c>
    </row>
    <row r="80" spans="1:6" hidden="1">
      <c r="A80" s="3" t="s">
        <v>266</v>
      </c>
    </row>
    <row r="81" spans="1:6" hidden="1">
      <c r="A81" s="53" t="s">
        <v>309</v>
      </c>
    </row>
    <row r="82" spans="1:6" hidden="1">
      <c r="A82" s="53" t="s">
        <v>308</v>
      </c>
    </row>
    <row r="83" spans="1:6" hidden="1">
      <c r="A83" s="3" t="s">
        <v>249</v>
      </c>
    </row>
    <row r="84" spans="1:6" hidden="1">
      <c r="A84" s="3" t="s">
        <v>250</v>
      </c>
    </row>
    <row r="85" spans="1:6" hidden="1">
      <c r="A85" s="17" t="s">
        <v>44</v>
      </c>
      <c r="B85" s="30">
        <v>0</v>
      </c>
      <c r="D85" s="361">
        <v>15</v>
      </c>
      <c r="F85" s="18">
        <f>B85*D85</f>
        <v>0</v>
      </c>
    </row>
    <row r="87" spans="1:6">
      <c r="A87" s="53" t="s">
        <v>363</v>
      </c>
      <c r="C87" s="20"/>
      <c r="D87" s="364"/>
      <c r="E87" s="21"/>
      <c r="F87" s="21"/>
    </row>
    <row r="88" spans="1:6">
      <c r="A88" s="3" t="s">
        <v>170</v>
      </c>
      <c r="C88" s="20"/>
      <c r="D88" s="364"/>
      <c r="E88" s="21"/>
      <c r="F88" s="21"/>
    </row>
    <row r="89" spans="1:6">
      <c r="A89" s="3" t="s">
        <v>184</v>
      </c>
      <c r="C89" s="20"/>
      <c r="D89" s="364"/>
      <c r="E89" s="21"/>
      <c r="F89" s="21"/>
    </row>
    <row r="90" spans="1:6">
      <c r="A90" s="3" t="s">
        <v>171</v>
      </c>
      <c r="C90" s="20"/>
      <c r="D90" s="364"/>
      <c r="E90" s="21"/>
      <c r="F90" s="21"/>
    </row>
    <row r="91" spans="1:6">
      <c r="A91" s="3" t="s">
        <v>172</v>
      </c>
      <c r="C91" s="20"/>
      <c r="D91" s="364"/>
      <c r="E91" s="21"/>
      <c r="F91" s="21"/>
    </row>
    <row r="92" spans="1:6">
      <c r="A92" s="3" t="s">
        <v>173</v>
      </c>
      <c r="C92" s="20"/>
      <c r="D92" s="364"/>
      <c r="E92" s="21"/>
      <c r="F92" s="21"/>
    </row>
    <row r="93" spans="1:6">
      <c r="A93" s="3" t="s">
        <v>182</v>
      </c>
      <c r="C93" s="20"/>
      <c r="D93" s="364"/>
      <c r="E93" s="21"/>
      <c r="F93" s="21"/>
    </row>
    <row r="94" spans="1:6">
      <c r="A94" s="3" t="s">
        <v>174</v>
      </c>
      <c r="C94" s="20"/>
      <c r="D94" s="364"/>
      <c r="E94" s="21"/>
      <c r="F94" s="21"/>
    </row>
    <row r="95" spans="1:6">
      <c r="A95" s="3" t="s">
        <v>183</v>
      </c>
      <c r="C95" s="20"/>
      <c r="D95" s="364"/>
      <c r="E95" s="21"/>
      <c r="F95" s="21"/>
    </row>
    <row r="96" spans="1:6">
      <c r="A96" s="17" t="s">
        <v>51</v>
      </c>
      <c r="B96" s="30">
        <v>1</v>
      </c>
      <c r="C96" s="20"/>
      <c r="D96" s="361"/>
      <c r="E96" s="21"/>
      <c r="F96" s="18">
        <f>B96*D96</f>
        <v>0</v>
      </c>
    </row>
    <row r="97" spans="1:6">
      <c r="A97" s="22"/>
      <c r="B97" s="364"/>
      <c r="C97" s="20"/>
      <c r="D97" s="364"/>
      <c r="E97" s="21"/>
      <c r="F97" s="21"/>
    </row>
    <row r="98" spans="1:6" hidden="1">
      <c r="A98" s="53" t="s">
        <v>317</v>
      </c>
      <c r="C98" s="20"/>
      <c r="D98" s="364"/>
      <c r="E98" s="21"/>
      <c r="F98" s="21"/>
    </row>
    <row r="99" spans="1:6" hidden="1">
      <c r="A99" s="3" t="s">
        <v>175</v>
      </c>
      <c r="C99" s="20"/>
      <c r="D99" s="364"/>
      <c r="E99" s="21"/>
      <c r="F99" s="21"/>
    </row>
    <row r="100" spans="1:6" hidden="1">
      <c r="A100" s="3" t="s">
        <v>176</v>
      </c>
      <c r="C100" s="20"/>
      <c r="D100" s="364"/>
      <c r="E100" s="21"/>
      <c r="F100" s="21"/>
    </row>
    <row r="101" spans="1:6" hidden="1">
      <c r="A101" s="3" t="s">
        <v>177</v>
      </c>
      <c r="C101" s="20"/>
      <c r="D101" s="364"/>
      <c r="E101" s="21"/>
      <c r="F101" s="21"/>
    </row>
    <row r="102" spans="1:6" hidden="1">
      <c r="A102" s="3" t="s">
        <v>228</v>
      </c>
      <c r="C102" s="20"/>
      <c r="D102" s="364"/>
      <c r="E102" s="21"/>
      <c r="F102" s="21"/>
    </row>
    <row r="103" spans="1:6" hidden="1">
      <c r="A103" s="17" t="s">
        <v>51</v>
      </c>
      <c r="B103" s="30">
        <v>0</v>
      </c>
      <c r="C103" s="20"/>
      <c r="D103" s="361">
        <v>0</v>
      </c>
      <c r="E103" s="21"/>
      <c r="F103" s="18">
        <f>B103*D103</f>
        <v>0</v>
      </c>
    </row>
    <row r="104" spans="1:6" hidden="1">
      <c r="A104" s="20"/>
      <c r="B104" s="364"/>
      <c r="C104" s="20"/>
      <c r="D104" s="364"/>
      <c r="E104" s="21"/>
      <c r="F104" s="21"/>
    </row>
    <row r="105" spans="1:6" ht="15.75">
      <c r="A105" s="23" t="s">
        <v>46</v>
      </c>
      <c r="B105" s="411"/>
      <c r="C105" s="24"/>
      <c r="D105" s="25" t="s">
        <v>23</v>
      </c>
      <c r="E105" s="26"/>
      <c r="F105" s="385">
        <f>SUM(F59:F104)</f>
        <v>0</v>
      </c>
    </row>
    <row r="106" spans="1:6" ht="7.5" customHeight="1">
      <c r="A106" s="9"/>
      <c r="D106" s="27"/>
      <c r="E106" s="28"/>
      <c r="F106" s="50"/>
    </row>
    <row r="107" spans="1:6" ht="15.75">
      <c r="A107" s="9" t="s">
        <v>26</v>
      </c>
    </row>
    <row r="108" spans="1:6" ht="13.7" customHeight="1"/>
    <row r="109" spans="1:6">
      <c r="A109" s="3" t="s">
        <v>229</v>
      </c>
    </row>
    <row r="110" spans="1:6">
      <c r="A110" s="3" t="s">
        <v>259</v>
      </c>
    </row>
    <row r="111" spans="1:6">
      <c r="A111" s="53" t="s">
        <v>285</v>
      </c>
    </row>
    <row r="112" spans="1:6">
      <c r="A112" s="53" t="s">
        <v>286</v>
      </c>
    </row>
    <row r="113" spans="1:6">
      <c r="A113" s="3" t="s">
        <v>230</v>
      </c>
      <c r="C113" s="20"/>
      <c r="D113" s="364"/>
      <c r="E113" s="21"/>
      <c r="F113" s="21"/>
    </row>
    <row r="114" spans="1:6">
      <c r="A114" s="53" t="s">
        <v>310</v>
      </c>
    </row>
    <row r="115" spans="1:6">
      <c r="A115" s="3" t="s">
        <v>52</v>
      </c>
    </row>
    <row r="116" spans="1:6">
      <c r="A116" s="3" t="s">
        <v>53</v>
      </c>
    </row>
    <row r="117" spans="1:6">
      <c r="A117" s="3" t="s">
        <v>54</v>
      </c>
    </row>
    <row r="118" spans="1:6">
      <c r="A118" s="3" t="s">
        <v>231</v>
      </c>
    </row>
    <row r="119" spans="1:6">
      <c r="A119" s="3" t="s">
        <v>232</v>
      </c>
    </row>
    <row r="120" spans="1:6">
      <c r="A120" s="3" t="s">
        <v>199</v>
      </c>
    </row>
    <row r="121" spans="1:6">
      <c r="A121" s="58" t="s">
        <v>311</v>
      </c>
      <c r="B121" s="30">
        <f>0.98*B123</f>
        <v>143.65819999999999</v>
      </c>
      <c r="C121" s="29"/>
      <c r="D121" s="361"/>
      <c r="F121" s="18">
        <f>B121*D121</f>
        <v>0</v>
      </c>
    </row>
    <row r="122" spans="1:6">
      <c r="A122" s="58" t="s">
        <v>312</v>
      </c>
      <c r="B122" s="361">
        <f>0.02*B123</f>
        <v>2.9318</v>
      </c>
      <c r="C122" s="29"/>
      <c r="D122" s="361"/>
      <c r="F122" s="18">
        <f>B122*D122</f>
        <v>0</v>
      </c>
    </row>
    <row r="123" spans="1:6">
      <c r="A123" s="17" t="s">
        <v>24</v>
      </c>
      <c r="B123" s="30">
        <v>146.59</v>
      </c>
      <c r="C123" s="29"/>
    </row>
    <row r="125" spans="1:6">
      <c r="A125" s="3" t="s">
        <v>55</v>
      </c>
    </row>
    <row r="126" spans="1:6">
      <c r="A126" s="3" t="s">
        <v>56</v>
      </c>
    </row>
    <row r="127" spans="1:6">
      <c r="A127" s="3" t="s">
        <v>238</v>
      </c>
    </row>
    <row r="128" spans="1:6">
      <c r="A128" s="3" t="s">
        <v>57</v>
      </c>
    </row>
    <row r="129" spans="1:6">
      <c r="A129" s="3" t="s">
        <v>200</v>
      </c>
    </row>
    <row r="130" spans="1:6">
      <c r="A130" s="17" t="s">
        <v>25</v>
      </c>
      <c r="B130" s="30">
        <v>7</v>
      </c>
      <c r="D130" s="361"/>
      <c r="F130" s="18">
        <f>B130*D130</f>
        <v>0</v>
      </c>
    </row>
    <row r="132" spans="1:6">
      <c r="A132" s="3" t="s">
        <v>58</v>
      </c>
    </row>
    <row r="133" spans="1:6">
      <c r="A133" s="3" t="s">
        <v>59</v>
      </c>
    </row>
    <row r="134" spans="1:6">
      <c r="A134" s="3" t="s">
        <v>60</v>
      </c>
    </row>
    <row r="135" spans="1:6">
      <c r="A135" s="3" t="s">
        <v>61</v>
      </c>
    </row>
    <row r="136" spans="1:6">
      <c r="A136" s="3" t="s">
        <v>62</v>
      </c>
    </row>
    <row r="137" spans="1:6">
      <c r="A137" s="3" t="s">
        <v>63</v>
      </c>
    </row>
    <row r="138" spans="1:6">
      <c r="A138" s="3" t="s">
        <v>64</v>
      </c>
    </row>
    <row r="139" spans="1:6">
      <c r="A139" s="17" t="s">
        <v>22</v>
      </c>
      <c r="B139" s="30">
        <f>106.33</f>
        <v>106.33</v>
      </c>
      <c r="C139" s="17"/>
      <c r="D139" s="361"/>
      <c r="F139" s="18">
        <f>B139*D139</f>
        <v>0</v>
      </c>
    </row>
    <row r="140" spans="1:6" ht="11.25" customHeight="1"/>
    <row r="141" spans="1:6">
      <c r="A141" s="3" t="s">
        <v>65</v>
      </c>
    </row>
    <row r="142" spans="1:6">
      <c r="A142" s="3" t="s">
        <v>66</v>
      </c>
    </row>
    <row r="143" spans="1:6">
      <c r="A143" s="17" t="s">
        <v>25</v>
      </c>
      <c r="B143" s="30">
        <f>10.63</f>
        <v>10.63</v>
      </c>
      <c r="D143" s="361"/>
      <c r="F143" s="18">
        <f>B143*D143</f>
        <v>0</v>
      </c>
    </row>
    <row r="145" spans="1:6">
      <c r="A145" s="31" t="s">
        <v>67</v>
      </c>
    </row>
    <row r="146" spans="1:6">
      <c r="A146" s="31" t="s">
        <v>68</v>
      </c>
    </row>
    <row r="147" spans="1:6">
      <c r="A147" s="31" t="s">
        <v>69</v>
      </c>
    </row>
    <row r="148" spans="1:6">
      <c r="A148" s="31" t="s">
        <v>70</v>
      </c>
    </row>
    <row r="149" spans="1:6">
      <c r="A149" s="31" t="s">
        <v>71</v>
      </c>
    </row>
    <row r="150" spans="1:6">
      <c r="A150" s="31" t="s">
        <v>72</v>
      </c>
    </row>
    <row r="151" spans="1:6">
      <c r="A151" s="31" t="s">
        <v>201</v>
      </c>
    </row>
    <row r="152" spans="1:6">
      <c r="A152" s="31" t="s">
        <v>73</v>
      </c>
    </row>
    <row r="153" spans="1:6">
      <c r="A153" s="31" t="s">
        <v>74</v>
      </c>
    </row>
    <row r="154" spans="1:6">
      <c r="A154" s="31" t="s">
        <v>75</v>
      </c>
    </row>
    <row r="155" spans="1:6">
      <c r="A155" s="31" t="s">
        <v>76</v>
      </c>
    </row>
    <row r="156" spans="1:6">
      <c r="A156" s="31" t="s">
        <v>257</v>
      </c>
    </row>
    <row r="157" spans="1:6">
      <c r="A157" s="17" t="s">
        <v>25</v>
      </c>
      <c r="B157" s="30">
        <f>34.1</f>
        <v>34.1</v>
      </c>
      <c r="D157" s="361"/>
      <c r="F157" s="18">
        <f>B157*D157</f>
        <v>0</v>
      </c>
    </row>
    <row r="159" spans="1:6">
      <c r="A159" s="53" t="s">
        <v>288</v>
      </c>
    </row>
    <row r="160" spans="1:6">
      <c r="A160" s="53" t="s">
        <v>277</v>
      </c>
    </row>
    <row r="161" spans="1:6">
      <c r="A161" s="3" t="s">
        <v>77</v>
      </c>
    </row>
    <row r="162" spans="1:6">
      <c r="A162" s="3" t="s">
        <v>202</v>
      </c>
    </row>
    <row r="163" spans="1:6">
      <c r="A163" s="53" t="s">
        <v>278</v>
      </c>
    </row>
    <row r="164" spans="1:6">
      <c r="A164" s="3" t="s">
        <v>78</v>
      </c>
    </row>
    <row r="165" spans="1:6">
      <c r="A165" s="3" t="s">
        <v>79</v>
      </c>
    </row>
    <row r="166" spans="1:6">
      <c r="A166" s="3" t="s">
        <v>80</v>
      </c>
    </row>
    <row r="167" spans="1:6">
      <c r="A167" s="17" t="s">
        <v>25</v>
      </c>
      <c r="B167" s="30">
        <f>82.42</f>
        <v>82.42</v>
      </c>
      <c r="C167" s="29"/>
      <c r="D167" s="361"/>
      <c r="F167" s="18">
        <f>B167*D167</f>
        <v>0</v>
      </c>
    </row>
    <row r="168" spans="1:6">
      <c r="A168" s="17"/>
      <c r="C168" s="29"/>
    </row>
    <row r="169" spans="1:6" ht="38.25">
      <c r="A169" s="70" t="s">
        <v>337</v>
      </c>
      <c r="B169" s="82"/>
      <c r="C169" s="53"/>
      <c r="D169" s="82"/>
      <c r="E169" s="59"/>
      <c r="F169" s="59"/>
    </row>
    <row r="170" spans="1:6" ht="76.5">
      <c r="A170" s="70" t="s">
        <v>335</v>
      </c>
      <c r="B170" s="82"/>
      <c r="C170" s="53"/>
      <c r="D170" s="82"/>
      <c r="E170" s="59"/>
      <c r="F170" s="59"/>
    </row>
    <row r="171" spans="1:6" ht="63.75">
      <c r="A171" s="70" t="s">
        <v>336</v>
      </c>
      <c r="B171" s="82"/>
      <c r="C171" s="53"/>
      <c r="D171" s="82"/>
      <c r="E171" s="59"/>
      <c r="F171" s="59"/>
    </row>
    <row r="172" spans="1:6">
      <c r="A172" s="67" t="s">
        <v>25</v>
      </c>
      <c r="B172" s="82">
        <f>B130</f>
        <v>7</v>
      </c>
      <c r="C172" s="53"/>
      <c r="D172" s="211"/>
      <c r="E172" s="59"/>
      <c r="F172" s="68">
        <f>B172*D172</f>
        <v>0</v>
      </c>
    </row>
    <row r="174" spans="1:6">
      <c r="A174" s="53" t="s">
        <v>338</v>
      </c>
    </row>
    <row r="175" spans="1:6">
      <c r="A175" s="3" t="s">
        <v>81</v>
      </c>
    </row>
    <row r="176" spans="1:6">
      <c r="A176" s="3" t="s">
        <v>279</v>
      </c>
    </row>
    <row r="177" spans="1:6">
      <c r="A177" s="53" t="s">
        <v>287</v>
      </c>
    </row>
    <row r="178" spans="1:6">
      <c r="A178" s="3" t="s">
        <v>82</v>
      </c>
    </row>
    <row r="179" spans="1:6">
      <c r="A179" s="3" t="s">
        <v>83</v>
      </c>
    </row>
    <row r="180" spans="1:6">
      <c r="A180" s="3" t="s">
        <v>84</v>
      </c>
    </row>
    <row r="181" spans="1:6">
      <c r="A181" s="3" t="s">
        <v>85</v>
      </c>
    </row>
    <row r="182" spans="1:6">
      <c r="A182" s="3" t="s">
        <v>80</v>
      </c>
    </row>
    <row r="183" spans="1:6">
      <c r="A183" s="17" t="s">
        <v>25</v>
      </c>
      <c r="B183" s="30">
        <f>B67*1*0.25</f>
        <v>44.302500000000002</v>
      </c>
      <c r="D183" s="361"/>
      <c r="F183" s="18">
        <f>B183*D183</f>
        <v>0</v>
      </c>
    </row>
    <row r="184" spans="1:6">
      <c r="A184" s="32"/>
    </row>
    <row r="185" spans="1:6">
      <c r="A185" s="53" t="s">
        <v>339</v>
      </c>
    </row>
    <row r="186" spans="1:6">
      <c r="A186" s="3" t="s">
        <v>268</v>
      </c>
    </row>
    <row r="187" spans="1:6">
      <c r="A187" s="3" t="s">
        <v>27</v>
      </c>
    </row>
    <row r="188" spans="1:6">
      <c r="A188" s="3" t="s">
        <v>28</v>
      </c>
    </row>
    <row r="189" spans="1:6">
      <c r="A189" s="17" t="s">
        <v>25</v>
      </c>
      <c r="B189" s="30">
        <f>B123+B130</f>
        <v>153.59</v>
      </c>
      <c r="D189" s="361"/>
      <c r="F189" s="18">
        <f>B189*D189</f>
        <v>0</v>
      </c>
    </row>
    <row r="190" spans="1:6" ht="12.2" customHeight="1"/>
    <row r="191" spans="1:6" ht="15.75">
      <c r="A191" s="23" t="s">
        <v>26</v>
      </c>
      <c r="B191" s="436"/>
      <c r="C191" s="26"/>
      <c r="D191" s="25" t="s">
        <v>23</v>
      </c>
      <c r="E191" s="26"/>
      <c r="F191" s="385">
        <f>SUM(F107:F190)</f>
        <v>0</v>
      </c>
    </row>
    <row r="192" spans="1:6" ht="15">
      <c r="A192" s="33"/>
      <c r="B192" s="365"/>
      <c r="C192" s="33"/>
      <c r="D192" s="365"/>
      <c r="E192" s="28"/>
    </row>
    <row r="193" spans="1:6" ht="15.75">
      <c r="A193" s="9" t="s">
        <v>29</v>
      </c>
      <c r="B193" s="365"/>
      <c r="C193" s="33"/>
      <c r="D193" s="365"/>
      <c r="E193" s="28"/>
      <c r="F193" s="28"/>
    </row>
    <row r="195" spans="1:6" ht="73.5" customHeight="1">
      <c r="A195" s="60" t="s">
        <v>269</v>
      </c>
      <c r="B195" s="82"/>
      <c r="C195" s="53"/>
      <c r="D195" s="82"/>
      <c r="E195" s="59"/>
      <c r="F195" s="59"/>
    </row>
    <row r="196" spans="1:6">
      <c r="A196" s="58" t="s">
        <v>44</v>
      </c>
      <c r="B196" s="82"/>
      <c r="C196" s="53"/>
      <c r="D196" s="363"/>
      <c r="E196" s="59"/>
      <c r="F196" s="63">
        <f>B196*D196</f>
        <v>0</v>
      </c>
    </row>
    <row r="197" spans="1:6">
      <c r="A197" s="34"/>
    </row>
    <row r="198" spans="1:6" ht="25.5" hidden="1">
      <c r="A198" s="60" t="s">
        <v>253</v>
      </c>
    </row>
    <row r="199" spans="1:6" hidden="1">
      <c r="A199" s="53" t="s">
        <v>254</v>
      </c>
    </row>
    <row r="200" spans="1:6" hidden="1">
      <c r="A200" s="53" t="s">
        <v>88</v>
      </c>
    </row>
    <row r="201" spans="1:6" ht="38.25" hidden="1">
      <c r="A201" s="60" t="s">
        <v>270</v>
      </c>
    </row>
    <row r="202" spans="1:6" s="12" customFormat="1" hidden="1">
      <c r="A202" s="53" t="s">
        <v>90</v>
      </c>
      <c r="B202" s="30"/>
      <c r="C202" s="3"/>
      <c r="D202" s="30"/>
      <c r="E202" s="2"/>
      <c r="F202" s="2"/>
    </row>
    <row r="203" spans="1:6" s="12" customFormat="1" hidden="1">
      <c r="A203" s="58" t="s">
        <v>44</v>
      </c>
      <c r="B203" s="30">
        <f>B66</f>
        <v>0</v>
      </c>
      <c r="C203" s="3"/>
      <c r="D203" s="361"/>
      <c r="E203" s="2"/>
      <c r="F203" s="18">
        <f>B203*D203</f>
        <v>0</v>
      </c>
    </row>
    <row r="204" spans="1:6" s="12" customFormat="1" hidden="1">
      <c r="A204" s="3"/>
      <c r="B204" s="30"/>
      <c r="C204" s="3"/>
      <c r="D204" s="30"/>
      <c r="E204" s="2"/>
      <c r="F204" s="2"/>
    </row>
    <row r="205" spans="1:6" s="12" customFormat="1">
      <c r="A205" s="53" t="s">
        <v>364</v>
      </c>
      <c r="B205" s="30"/>
      <c r="C205" s="3"/>
      <c r="D205" s="30"/>
      <c r="E205" s="2"/>
      <c r="F205" s="2"/>
    </row>
    <row r="206" spans="1:6" s="12" customFormat="1">
      <c r="A206" s="3" t="s">
        <v>86</v>
      </c>
      <c r="B206" s="30"/>
      <c r="C206" s="3"/>
      <c r="D206" s="30"/>
      <c r="E206" s="2"/>
      <c r="F206" s="2"/>
    </row>
    <row r="207" spans="1:6" s="12" customFormat="1">
      <c r="A207" s="3" t="s">
        <v>260</v>
      </c>
      <c r="B207" s="30"/>
      <c r="C207" s="3"/>
      <c r="D207" s="30"/>
      <c r="E207" s="2"/>
      <c r="F207" s="2"/>
    </row>
    <row r="208" spans="1:6">
      <c r="A208" s="53" t="s">
        <v>87</v>
      </c>
    </row>
    <row r="209" spans="1:6">
      <c r="A209" s="3" t="s">
        <v>88</v>
      </c>
    </row>
    <row r="210" spans="1:6">
      <c r="A210" s="3" t="s">
        <v>89</v>
      </c>
    </row>
    <row r="211" spans="1:6">
      <c r="A211" s="3" t="s">
        <v>90</v>
      </c>
    </row>
    <row r="212" spans="1:6">
      <c r="A212" s="17" t="s">
        <v>44</v>
      </c>
      <c r="D212" s="361"/>
      <c r="F212" s="18">
        <f>B212*D212</f>
        <v>0</v>
      </c>
    </row>
    <row r="213" spans="1:6">
      <c r="A213" s="20"/>
    </row>
    <row r="214" spans="1:6">
      <c r="A214" s="53" t="s">
        <v>251</v>
      </c>
    </row>
    <row r="215" spans="1:6">
      <c r="A215" s="3" t="s">
        <v>239</v>
      </c>
    </row>
    <row r="216" spans="1:6">
      <c r="A216" s="3" t="s">
        <v>91</v>
      </c>
    </row>
    <row r="217" spans="1:6">
      <c r="A217" s="17" t="s">
        <v>31</v>
      </c>
      <c r="D217" s="361"/>
      <c r="F217" s="18">
        <f>B217*D217</f>
        <v>0</v>
      </c>
    </row>
    <row r="218" spans="1:6">
      <c r="A218" s="22"/>
      <c r="B218" s="364"/>
      <c r="C218" s="20"/>
      <c r="D218" s="364"/>
      <c r="E218" s="21"/>
      <c r="F218" s="21"/>
    </row>
    <row r="219" spans="1:6">
      <c r="A219" s="53" t="s">
        <v>365</v>
      </c>
    </row>
    <row r="220" spans="1:6">
      <c r="A220" s="3" t="s">
        <v>181</v>
      </c>
    </row>
    <row r="221" spans="1:6">
      <c r="A221" s="3" t="s">
        <v>280</v>
      </c>
    </row>
    <row r="222" spans="1:6">
      <c r="A222" s="3" t="s">
        <v>91</v>
      </c>
    </row>
    <row r="223" spans="1:6">
      <c r="A223" s="17" t="s">
        <v>31</v>
      </c>
      <c r="D223" s="361"/>
      <c r="F223" s="18">
        <f>B223*D223</f>
        <v>0</v>
      </c>
    </row>
    <row r="225" spans="1:6">
      <c r="A225" s="53" t="s">
        <v>366</v>
      </c>
    </row>
    <row r="226" spans="1:6">
      <c r="A226" s="3" t="s">
        <v>1</v>
      </c>
    </row>
    <row r="227" spans="1:6">
      <c r="A227" s="3" t="s">
        <v>7</v>
      </c>
    </row>
    <row r="228" spans="1:6">
      <c r="A228" s="3" t="s">
        <v>168</v>
      </c>
    </row>
    <row r="229" spans="1:6">
      <c r="A229" s="55" t="s">
        <v>298</v>
      </c>
      <c r="B229" s="30" t="s">
        <v>45</v>
      </c>
      <c r="C229" s="56"/>
      <c r="D229" s="361"/>
      <c r="F229" s="18">
        <f t="shared" ref="F229:F262" si="0">C229*D229</f>
        <v>0</v>
      </c>
    </row>
    <row r="230" spans="1:6">
      <c r="A230" s="55" t="s">
        <v>297</v>
      </c>
      <c r="B230" s="30" t="s">
        <v>45</v>
      </c>
      <c r="C230" s="56"/>
      <c r="D230" s="361"/>
      <c r="F230" s="18">
        <f t="shared" si="0"/>
        <v>0</v>
      </c>
    </row>
    <row r="231" spans="1:6" hidden="1">
      <c r="A231" s="53" t="s">
        <v>303</v>
      </c>
      <c r="B231" s="30" t="s">
        <v>45</v>
      </c>
      <c r="C231" s="56"/>
      <c r="D231" s="361"/>
      <c r="F231" s="18">
        <f t="shared" si="0"/>
        <v>0</v>
      </c>
    </row>
    <row r="232" spans="1:6" hidden="1">
      <c r="A232" s="53" t="s">
        <v>299</v>
      </c>
      <c r="B232" s="30" t="s">
        <v>45</v>
      </c>
      <c r="C232" s="56"/>
      <c r="D232" s="361"/>
      <c r="F232" s="18">
        <f t="shared" si="0"/>
        <v>0</v>
      </c>
    </row>
    <row r="233" spans="1:6">
      <c r="A233" s="3" t="s">
        <v>264</v>
      </c>
      <c r="B233" s="30" t="s">
        <v>45</v>
      </c>
      <c r="C233" s="56"/>
      <c r="D233" s="361"/>
      <c r="F233" s="18">
        <f t="shared" si="0"/>
        <v>0</v>
      </c>
    </row>
    <row r="234" spans="1:6">
      <c r="A234" s="3" t="s">
        <v>246</v>
      </c>
      <c r="B234" s="30" t="s">
        <v>45</v>
      </c>
      <c r="C234" s="56"/>
      <c r="D234" s="361"/>
      <c r="F234" s="18">
        <f t="shared" si="0"/>
        <v>0</v>
      </c>
    </row>
    <row r="235" spans="1:6">
      <c r="A235" s="53" t="s">
        <v>388</v>
      </c>
      <c r="B235" s="30" t="s">
        <v>45</v>
      </c>
      <c r="C235" s="56"/>
      <c r="D235" s="361"/>
      <c r="F235" s="18">
        <f t="shared" si="0"/>
        <v>0</v>
      </c>
    </row>
    <row r="236" spans="1:6">
      <c r="A236" s="53" t="s">
        <v>304</v>
      </c>
      <c r="B236" s="30" t="s">
        <v>45</v>
      </c>
      <c r="C236" s="56"/>
      <c r="D236" s="361"/>
      <c r="F236" s="18">
        <f t="shared" si="0"/>
        <v>0</v>
      </c>
    </row>
    <row r="237" spans="1:6" hidden="1">
      <c r="A237" s="53" t="s">
        <v>275</v>
      </c>
      <c r="B237" s="30" t="s">
        <v>45</v>
      </c>
      <c r="C237" s="56"/>
      <c r="D237" s="361"/>
      <c r="F237" s="18">
        <f t="shared" si="0"/>
        <v>0</v>
      </c>
    </row>
    <row r="238" spans="1:6">
      <c r="A238" s="53" t="s">
        <v>374</v>
      </c>
      <c r="B238" s="30" t="s">
        <v>45</v>
      </c>
      <c r="C238" s="56"/>
      <c r="D238" s="361"/>
      <c r="F238" s="18">
        <f t="shared" si="0"/>
        <v>0</v>
      </c>
    </row>
    <row r="239" spans="1:6" hidden="1">
      <c r="A239" s="53" t="s">
        <v>307</v>
      </c>
      <c r="B239" s="30" t="s">
        <v>45</v>
      </c>
      <c r="C239" s="56"/>
      <c r="D239" s="361"/>
      <c r="F239" s="18">
        <f t="shared" si="0"/>
        <v>0</v>
      </c>
    </row>
    <row r="240" spans="1:6">
      <c r="A240" s="53" t="s">
        <v>376</v>
      </c>
      <c r="B240" s="30" t="s">
        <v>45</v>
      </c>
      <c r="C240" s="56"/>
      <c r="D240" s="361"/>
      <c r="F240" s="18">
        <f t="shared" ref="F240:F242" si="1">C240*D240</f>
        <v>0</v>
      </c>
    </row>
    <row r="241" spans="1:6">
      <c r="A241" s="53" t="s">
        <v>378</v>
      </c>
      <c r="B241" s="82" t="s">
        <v>45</v>
      </c>
      <c r="C241" s="56"/>
      <c r="D241" s="361"/>
      <c r="F241" s="18">
        <f t="shared" si="1"/>
        <v>0</v>
      </c>
    </row>
    <row r="242" spans="1:6">
      <c r="A242" s="53" t="s">
        <v>379</v>
      </c>
      <c r="B242" s="82" t="s">
        <v>45</v>
      </c>
      <c r="C242" s="56"/>
      <c r="D242" s="361"/>
      <c r="F242" s="18">
        <f t="shared" si="1"/>
        <v>0</v>
      </c>
    </row>
    <row r="243" spans="1:6">
      <c r="A243" s="53" t="s">
        <v>375</v>
      </c>
      <c r="B243" s="30" t="s">
        <v>45</v>
      </c>
      <c r="C243" s="56"/>
      <c r="D243" s="361"/>
      <c r="F243" s="18">
        <f t="shared" ref="F243" si="2">C243*D243</f>
        <v>0</v>
      </c>
    </row>
    <row r="244" spans="1:6" hidden="1">
      <c r="A244" s="53" t="s">
        <v>301</v>
      </c>
      <c r="B244" s="30" t="s">
        <v>45</v>
      </c>
      <c r="C244" s="56"/>
      <c r="D244" s="361"/>
      <c r="F244" s="18">
        <f t="shared" si="0"/>
        <v>0</v>
      </c>
    </row>
    <row r="245" spans="1:6" hidden="1">
      <c r="A245" s="53" t="s">
        <v>313</v>
      </c>
      <c r="B245" s="30" t="s">
        <v>45</v>
      </c>
      <c r="C245" s="56"/>
      <c r="D245" s="361"/>
      <c r="F245" s="18">
        <f>C245*D245</f>
        <v>0</v>
      </c>
    </row>
    <row r="246" spans="1:6" hidden="1">
      <c r="A246" s="53" t="s">
        <v>314</v>
      </c>
      <c r="B246" s="30" t="s">
        <v>45</v>
      </c>
      <c r="C246" s="56"/>
      <c r="D246" s="361"/>
      <c r="F246" s="18">
        <f>C246*D246</f>
        <v>0</v>
      </c>
    </row>
    <row r="247" spans="1:6">
      <c r="A247" s="53" t="s">
        <v>381</v>
      </c>
      <c r="B247" s="30" t="s">
        <v>45</v>
      </c>
      <c r="C247" s="56"/>
      <c r="D247" s="361"/>
      <c r="F247" s="18">
        <f>C247*D247</f>
        <v>0</v>
      </c>
    </row>
    <row r="248" spans="1:6">
      <c r="A248" s="53" t="s">
        <v>315</v>
      </c>
      <c r="B248" s="30" t="s">
        <v>45</v>
      </c>
      <c r="C248" s="56"/>
      <c r="D248" s="361"/>
      <c r="F248" s="18">
        <f>C248*D248</f>
        <v>0</v>
      </c>
    </row>
    <row r="249" spans="1:6">
      <c r="A249" s="53" t="s">
        <v>380</v>
      </c>
      <c r="B249" s="30" t="s">
        <v>45</v>
      </c>
      <c r="C249" s="56"/>
      <c r="D249" s="361"/>
      <c r="F249" s="18">
        <f t="shared" si="0"/>
        <v>0</v>
      </c>
    </row>
    <row r="250" spans="1:6">
      <c r="A250" s="3" t="s">
        <v>42</v>
      </c>
      <c r="B250" s="30" t="s">
        <v>45</v>
      </c>
      <c r="C250" s="56"/>
      <c r="D250" s="361"/>
      <c r="F250" s="18">
        <f t="shared" si="0"/>
        <v>0</v>
      </c>
    </row>
    <row r="251" spans="1:6">
      <c r="A251" s="3" t="s">
        <v>263</v>
      </c>
      <c r="B251" s="30" t="s">
        <v>45</v>
      </c>
      <c r="C251" s="56"/>
      <c r="D251" s="361"/>
      <c r="F251" s="18">
        <f t="shared" si="0"/>
        <v>0</v>
      </c>
    </row>
    <row r="252" spans="1:6" hidden="1">
      <c r="A252" s="53" t="s">
        <v>300</v>
      </c>
      <c r="B252" s="30" t="s">
        <v>45</v>
      </c>
      <c r="C252" s="56"/>
      <c r="D252" s="361"/>
      <c r="F252" s="18">
        <f t="shared" si="0"/>
        <v>0</v>
      </c>
    </row>
    <row r="253" spans="1:6" hidden="1">
      <c r="A253" s="53" t="s">
        <v>296</v>
      </c>
      <c r="B253" s="30" t="s">
        <v>45</v>
      </c>
      <c r="C253" s="56"/>
      <c r="D253" s="361"/>
      <c r="F253" s="18">
        <f t="shared" si="0"/>
        <v>0</v>
      </c>
    </row>
    <row r="254" spans="1:6">
      <c r="A254" s="3" t="s">
        <v>262</v>
      </c>
      <c r="B254" s="30" t="s">
        <v>45</v>
      </c>
      <c r="C254" s="56"/>
      <c r="D254" s="361"/>
      <c r="F254" s="18">
        <f t="shared" si="0"/>
        <v>0</v>
      </c>
    </row>
    <row r="255" spans="1:6" hidden="1">
      <c r="A255" s="53" t="s">
        <v>305</v>
      </c>
      <c r="B255" s="30" t="s">
        <v>45</v>
      </c>
      <c r="C255" s="56"/>
      <c r="D255" s="361"/>
      <c r="F255" s="18">
        <f t="shared" si="0"/>
        <v>0</v>
      </c>
    </row>
    <row r="256" spans="1:6">
      <c r="A256" s="53" t="s">
        <v>377</v>
      </c>
      <c r="B256" s="30" t="s">
        <v>45</v>
      </c>
      <c r="C256" s="56"/>
      <c r="D256" s="361"/>
      <c r="F256" s="18">
        <f t="shared" ref="F256" si="3">C256*D256</f>
        <v>0</v>
      </c>
    </row>
    <row r="257" spans="1:6">
      <c r="A257" s="53" t="s">
        <v>295</v>
      </c>
      <c r="B257" s="30" t="s">
        <v>45</v>
      </c>
      <c r="C257" s="56"/>
      <c r="D257" s="361"/>
      <c r="F257" s="18">
        <f t="shared" si="0"/>
        <v>0</v>
      </c>
    </row>
    <row r="258" spans="1:6" hidden="1">
      <c r="A258" s="53" t="s">
        <v>302</v>
      </c>
      <c r="B258" s="30" t="s">
        <v>45</v>
      </c>
      <c r="C258" s="56"/>
      <c r="D258" s="361"/>
      <c r="F258" s="18">
        <f t="shared" si="0"/>
        <v>0</v>
      </c>
    </row>
    <row r="259" spans="1:6">
      <c r="A259" s="55" t="s">
        <v>291</v>
      </c>
      <c r="B259" s="30" t="s">
        <v>45</v>
      </c>
      <c r="C259" s="56"/>
      <c r="D259" s="361"/>
      <c r="F259" s="18">
        <f t="shared" si="0"/>
        <v>0</v>
      </c>
    </row>
    <row r="260" spans="1:6" hidden="1">
      <c r="A260" s="55" t="s">
        <v>294</v>
      </c>
      <c r="B260" s="30" t="s">
        <v>45</v>
      </c>
      <c r="C260" s="56"/>
      <c r="D260" s="361"/>
      <c r="F260" s="18">
        <f t="shared" si="0"/>
        <v>0</v>
      </c>
    </row>
    <row r="261" spans="1:6">
      <c r="A261" s="55" t="s">
        <v>293</v>
      </c>
      <c r="B261" s="30" t="s">
        <v>45</v>
      </c>
      <c r="C261" s="56"/>
      <c r="D261" s="361"/>
      <c r="F261" s="18">
        <f t="shared" si="0"/>
        <v>0</v>
      </c>
    </row>
    <row r="262" spans="1:6" hidden="1">
      <c r="A262" s="55" t="s">
        <v>292</v>
      </c>
      <c r="B262" s="30" t="s">
        <v>45</v>
      </c>
      <c r="C262" s="56"/>
      <c r="D262" s="361"/>
      <c r="F262" s="18">
        <f t="shared" si="0"/>
        <v>0</v>
      </c>
    </row>
    <row r="263" spans="1:6">
      <c r="C263" s="35"/>
    </row>
    <row r="264" spans="1:6">
      <c r="A264" s="3" t="s">
        <v>255</v>
      </c>
    </row>
    <row r="265" spans="1:6">
      <c r="A265" s="3" t="s">
        <v>1</v>
      </c>
    </row>
    <row r="266" spans="1:6">
      <c r="A266" s="3" t="s">
        <v>8</v>
      </c>
    </row>
    <row r="267" spans="1:6">
      <c r="A267" s="3" t="s">
        <v>9</v>
      </c>
    </row>
    <row r="268" spans="1:6">
      <c r="A268" s="3" t="s">
        <v>10</v>
      </c>
    </row>
    <row r="270" spans="1:6">
      <c r="A270" s="3" t="s">
        <v>11</v>
      </c>
    </row>
    <row r="271" spans="1:6">
      <c r="A271" s="3" t="s">
        <v>12</v>
      </c>
    </row>
    <row r="272" spans="1:6">
      <c r="A272" s="3" t="s">
        <v>13</v>
      </c>
    </row>
    <row r="273" spans="1:6">
      <c r="A273" s="3" t="s">
        <v>14</v>
      </c>
    </row>
    <row r="274" spans="1:6" ht="25.5">
      <c r="A274" s="80" t="s">
        <v>159</v>
      </c>
      <c r="B274" s="17"/>
      <c r="C274" s="3">
        <v>0</v>
      </c>
      <c r="D274" s="361"/>
      <c r="F274" s="18">
        <f>B274*D274</f>
        <v>0</v>
      </c>
    </row>
    <row r="275" spans="1:6" ht="38.25">
      <c r="A275" s="80" t="s">
        <v>256</v>
      </c>
      <c r="B275" s="17"/>
      <c r="C275" s="3">
        <v>0</v>
      </c>
      <c r="D275" s="361"/>
      <c r="F275" s="18">
        <f>B275*D275</f>
        <v>0</v>
      </c>
    </row>
    <row r="276" spans="1:6" ht="25.5">
      <c r="A276" s="80" t="s">
        <v>160</v>
      </c>
      <c r="B276" s="17"/>
      <c r="C276" s="3">
        <v>0</v>
      </c>
      <c r="D276" s="361"/>
      <c r="F276" s="18">
        <f>B276*D276</f>
        <v>0</v>
      </c>
    </row>
    <row r="277" spans="1:6">
      <c r="A277" s="80" t="s">
        <v>161</v>
      </c>
      <c r="B277" s="17"/>
      <c r="C277" s="3">
        <v>0</v>
      </c>
      <c r="D277" s="361"/>
      <c r="F277" s="18">
        <f>B277*D277</f>
        <v>0</v>
      </c>
    </row>
    <row r="278" spans="1:6" ht="25.5">
      <c r="A278" s="80" t="s">
        <v>162</v>
      </c>
      <c r="B278" s="17"/>
      <c r="C278" s="3">
        <v>0</v>
      </c>
      <c r="D278" s="361"/>
      <c r="F278" s="18">
        <f>B278*D278</f>
        <v>0</v>
      </c>
    </row>
    <row r="279" spans="1:6">
      <c r="A279" s="36"/>
      <c r="B279" s="17"/>
    </row>
    <row r="280" spans="1:6">
      <c r="A280" s="53" t="s">
        <v>367</v>
      </c>
    </row>
    <row r="281" spans="1:6">
      <c r="A281" s="3" t="s">
        <v>163</v>
      </c>
    </row>
    <row r="282" spans="1:6">
      <c r="A282" s="3" t="s">
        <v>92</v>
      </c>
    </row>
    <row r="283" spans="1:6">
      <c r="A283" s="3" t="s">
        <v>169</v>
      </c>
    </row>
    <row r="284" spans="1:6">
      <c r="A284" s="3" t="s">
        <v>164</v>
      </c>
    </row>
    <row r="285" spans="1:6">
      <c r="A285" s="3" t="s">
        <v>165</v>
      </c>
    </row>
    <row r="286" spans="1:6">
      <c r="A286" s="3" t="s">
        <v>16</v>
      </c>
    </row>
    <row r="287" spans="1:6">
      <c r="A287" s="3" t="s">
        <v>30</v>
      </c>
    </row>
    <row r="288" spans="1:6">
      <c r="A288" s="17" t="s">
        <v>166</v>
      </c>
      <c r="B288" s="30" t="s">
        <v>45</v>
      </c>
      <c r="C288" s="31"/>
      <c r="D288" s="361"/>
      <c r="F288" s="18">
        <f>C288*D288</f>
        <v>0</v>
      </c>
    </row>
    <row r="289" spans="1:6">
      <c r="A289" s="17" t="s">
        <v>167</v>
      </c>
      <c r="B289" s="30" t="s">
        <v>45</v>
      </c>
      <c r="C289" s="31"/>
      <c r="D289" s="361"/>
      <c r="F289" s="18">
        <f>C289*D289</f>
        <v>0</v>
      </c>
    </row>
    <row r="290" spans="1:6">
      <c r="A290" s="31"/>
    </row>
    <row r="291" spans="1:6">
      <c r="A291" s="81" t="s">
        <v>368</v>
      </c>
    </row>
    <row r="292" spans="1:6">
      <c r="A292" s="3" t="s">
        <v>93</v>
      </c>
    </row>
    <row r="293" spans="1:6">
      <c r="A293" s="3" t="s">
        <v>94</v>
      </c>
    </row>
    <row r="294" spans="1:6">
      <c r="A294" s="37" t="s">
        <v>95</v>
      </c>
    </row>
    <row r="295" spans="1:6">
      <c r="A295" s="3" t="s">
        <v>96</v>
      </c>
    </row>
    <row r="296" spans="1:6">
      <c r="A296" s="17" t="s">
        <v>44</v>
      </c>
      <c r="D296" s="361"/>
      <c r="F296" s="18">
        <f>B296*D296</f>
        <v>0</v>
      </c>
    </row>
    <row r="298" spans="1:6" ht="63.75">
      <c r="A298" s="83" t="s">
        <v>402</v>
      </c>
    </row>
    <row r="299" spans="1:6">
      <c r="A299" s="17" t="s">
        <v>44</v>
      </c>
      <c r="B299" s="30">
        <f>B296</f>
        <v>0</v>
      </c>
      <c r="D299" s="361"/>
      <c r="F299" s="18">
        <f>B299*D299</f>
        <v>0</v>
      </c>
    </row>
    <row r="301" spans="1:6">
      <c r="A301" s="53" t="s">
        <v>370</v>
      </c>
    </row>
    <row r="302" spans="1:6">
      <c r="A302" s="3" t="s">
        <v>102</v>
      </c>
    </row>
    <row r="303" spans="1:6">
      <c r="A303" s="3" t="s">
        <v>103</v>
      </c>
    </row>
    <row r="304" spans="1:6">
      <c r="A304" s="3" t="s">
        <v>104</v>
      </c>
    </row>
    <row r="305" spans="1:6">
      <c r="A305" s="3" t="s">
        <v>105</v>
      </c>
    </row>
    <row r="306" spans="1:6">
      <c r="A306" s="3" t="s">
        <v>106</v>
      </c>
    </row>
    <row r="307" spans="1:6">
      <c r="A307" s="3" t="s">
        <v>107</v>
      </c>
    </row>
    <row r="308" spans="1:6">
      <c r="A308" s="17" t="s">
        <v>44</v>
      </c>
      <c r="B308" s="30">
        <f>B296</f>
        <v>0</v>
      </c>
      <c r="D308" s="361"/>
      <c r="F308" s="18">
        <f>B308*D308</f>
        <v>0</v>
      </c>
    </row>
    <row r="309" spans="1:6">
      <c r="A309" s="17"/>
    </row>
    <row r="310" spans="1:6">
      <c r="A310" s="53" t="s">
        <v>371</v>
      </c>
    </row>
    <row r="311" spans="1:6">
      <c r="A311" s="3" t="s">
        <v>192</v>
      </c>
    </row>
    <row r="312" spans="1:6">
      <c r="A312" s="3" t="s">
        <v>193</v>
      </c>
    </row>
    <row r="313" spans="1:6">
      <c r="A313" s="3" t="s">
        <v>194</v>
      </c>
    </row>
    <row r="314" spans="1:6">
      <c r="A314" s="3" t="s">
        <v>195</v>
      </c>
    </row>
    <row r="315" spans="1:6">
      <c r="A315" s="3" t="s">
        <v>261</v>
      </c>
    </row>
    <row r="316" spans="1:6">
      <c r="A316" s="3" t="s">
        <v>196</v>
      </c>
    </row>
    <row r="317" spans="1:6">
      <c r="A317" s="3" t="s">
        <v>197</v>
      </c>
    </row>
    <row r="318" spans="1:6">
      <c r="A318" s="17" t="s">
        <v>45</v>
      </c>
      <c r="B318" s="42">
        <v>2</v>
      </c>
      <c r="D318" s="361"/>
      <c r="F318" s="18">
        <f>B318*D318</f>
        <v>0</v>
      </c>
    </row>
    <row r="319" spans="1:6" ht="11.25" customHeight="1">
      <c r="A319" s="17"/>
      <c r="B319" s="42"/>
    </row>
    <row r="320" spans="1:6" ht="15.75" customHeight="1">
      <c r="A320" s="23" t="s">
        <v>29</v>
      </c>
      <c r="B320" s="411"/>
      <c r="C320" s="24"/>
      <c r="D320" s="25" t="s">
        <v>23</v>
      </c>
      <c r="E320" s="26"/>
      <c r="F320" s="385">
        <f>SUM(F193:F319)</f>
        <v>0</v>
      </c>
    </row>
    <row r="321" spans="1:6" ht="15" customHeight="1">
      <c r="A321" s="9"/>
      <c r="D321" s="27"/>
      <c r="E321" s="27"/>
    </row>
    <row r="322" spans="1:6" ht="15.75" customHeight="1">
      <c r="A322" s="38" t="s">
        <v>32</v>
      </c>
    </row>
    <row r="324" spans="1:6">
      <c r="A324" s="3" t="s">
        <v>17</v>
      </c>
    </row>
    <row r="325" spans="1:6">
      <c r="A325" s="3" t="s">
        <v>203</v>
      </c>
    </row>
    <row r="326" spans="1:6">
      <c r="A326" s="3" t="s">
        <v>108</v>
      </c>
    </row>
    <row r="327" spans="1:6">
      <c r="A327" s="3" t="s">
        <v>109</v>
      </c>
    </row>
    <row r="328" spans="1:6">
      <c r="A328" s="3" t="s">
        <v>110</v>
      </c>
    </row>
    <row r="329" spans="1:6">
      <c r="A329" s="3" t="s">
        <v>111</v>
      </c>
    </row>
    <row r="330" spans="1:6">
      <c r="A330" s="17" t="s">
        <v>22</v>
      </c>
      <c r="B330" s="30">
        <f>1.8*1.8*5</f>
        <v>16.200000000000003</v>
      </c>
      <c r="D330" s="361"/>
      <c r="F330" s="18">
        <f>B330*D330</f>
        <v>0</v>
      </c>
    </row>
    <row r="332" spans="1:6">
      <c r="A332" s="69" t="s">
        <v>112</v>
      </c>
    </row>
    <row r="333" spans="1:6">
      <c r="A333" s="69" t="s">
        <v>289</v>
      </c>
    </row>
    <row r="334" spans="1:6">
      <c r="A334" s="69" t="s">
        <v>113</v>
      </c>
    </row>
    <row r="335" spans="1:6" ht="67.7" customHeight="1">
      <c r="A335" s="69" t="s">
        <v>322</v>
      </c>
    </row>
    <row r="336" spans="1:6">
      <c r="A336" s="69" t="s">
        <v>119</v>
      </c>
    </row>
    <row r="337" spans="1:6">
      <c r="A337" s="17" t="s">
        <v>25</v>
      </c>
      <c r="B337" s="30">
        <f>2.75*5</f>
        <v>13.75</v>
      </c>
      <c r="D337" s="361"/>
      <c r="F337" s="39">
        <f>B337*D337</f>
        <v>0</v>
      </c>
    </row>
    <row r="339" spans="1:6">
      <c r="A339" s="3" t="s">
        <v>114</v>
      </c>
    </row>
    <row r="340" spans="1:6">
      <c r="A340" s="3" t="s">
        <v>188</v>
      </c>
    </row>
    <row r="341" spans="1:6">
      <c r="A341" s="3" t="s">
        <v>115</v>
      </c>
    </row>
    <row r="342" spans="1:6">
      <c r="A342" s="3" t="s">
        <v>116</v>
      </c>
    </row>
    <row r="343" spans="1:6">
      <c r="A343" s="3" t="s">
        <v>117</v>
      </c>
    </row>
    <row r="344" spans="1:6">
      <c r="A344" s="3" t="s">
        <v>118</v>
      </c>
    </row>
    <row r="345" spans="1:6">
      <c r="A345" s="3" t="s">
        <v>119</v>
      </c>
    </row>
    <row r="346" spans="1:6">
      <c r="A346" s="17" t="s">
        <v>25</v>
      </c>
      <c r="B346" s="30">
        <f>(5)*0.15*2</f>
        <v>1.5</v>
      </c>
      <c r="D346" s="361"/>
      <c r="F346" s="18">
        <f>B346*D346</f>
        <v>0</v>
      </c>
    </row>
    <row r="348" spans="1:6">
      <c r="A348" s="3" t="s">
        <v>120</v>
      </c>
    </row>
    <row r="349" spans="1:6">
      <c r="A349" s="3" t="s">
        <v>121</v>
      </c>
    </row>
    <row r="350" spans="1:6">
      <c r="A350" s="3" t="s">
        <v>189</v>
      </c>
    </row>
    <row r="351" spans="1:6">
      <c r="A351" s="3" t="s">
        <v>122</v>
      </c>
    </row>
    <row r="352" spans="1:6">
      <c r="A352" s="3" t="s">
        <v>123</v>
      </c>
    </row>
    <row r="353" spans="1:6">
      <c r="A353" s="3" t="s">
        <v>124</v>
      </c>
    </row>
    <row r="354" spans="1:6">
      <c r="A354" s="3" t="s">
        <v>125</v>
      </c>
    </row>
    <row r="355" spans="1:6">
      <c r="A355" s="17" t="s">
        <v>25</v>
      </c>
      <c r="B355" s="30">
        <f>(2)*0.2</f>
        <v>0.4</v>
      </c>
      <c r="D355" s="361"/>
      <c r="F355" s="18">
        <f>B355*D355</f>
        <v>0</v>
      </c>
    </row>
    <row r="357" spans="1:6">
      <c r="A357" s="3" t="s">
        <v>126</v>
      </c>
    </row>
    <row r="358" spans="1:6">
      <c r="A358" s="3" t="s">
        <v>127</v>
      </c>
    </row>
    <row r="359" spans="1:6">
      <c r="A359" s="3" t="s">
        <v>128</v>
      </c>
    </row>
    <row r="360" spans="1:6">
      <c r="A360" s="3" t="s">
        <v>129</v>
      </c>
    </row>
    <row r="361" spans="1:6">
      <c r="A361" s="3" t="s">
        <v>130</v>
      </c>
    </row>
    <row r="362" spans="1:6">
      <c r="A362" s="3" t="s">
        <v>131</v>
      </c>
    </row>
    <row r="363" spans="1:6">
      <c r="A363" s="3" t="s">
        <v>132</v>
      </c>
    </row>
    <row r="364" spans="1:6">
      <c r="A364" s="3" t="s">
        <v>133</v>
      </c>
    </row>
    <row r="365" spans="1:6">
      <c r="A365" s="3" t="s">
        <v>134</v>
      </c>
    </row>
    <row r="366" spans="1:6">
      <c r="A366" s="3" t="s">
        <v>135</v>
      </c>
    </row>
    <row r="367" spans="1:6">
      <c r="A367" s="53" t="s">
        <v>382</v>
      </c>
      <c r="B367" s="30">
        <f>5*10</f>
        <v>50</v>
      </c>
      <c r="D367" s="361"/>
      <c r="F367" s="18">
        <f t="shared" ref="F367:F372" si="4">B367*D367</f>
        <v>0</v>
      </c>
    </row>
    <row r="368" spans="1:6">
      <c r="A368" s="53" t="s">
        <v>383</v>
      </c>
      <c r="B368" s="30">
        <f>5*30</f>
        <v>150</v>
      </c>
      <c r="D368" s="361"/>
      <c r="F368" s="18">
        <f t="shared" si="4"/>
        <v>0</v>
      </c>
    </row>
    <row r="369" spans="1:6">
      <c r="A369" s="53" t="s">
        <v>384</v>
      </c>
      <c r="B369" s="30">
        <f>5*10</f>
        <v>50</v>
      </c>
      <c r="D369" s="361"/>
      <c r="F369" s="18">
        <f t="shared" si="4"/>
        <v>0</v>
      </c>
    </row>
    <row r="370" spans="1:6">
      <c r="A370" s="53" t="s">
        <v>385</v>
      </c>
      <c r="B370" s="30">
        <f>5*15</f>
        <v>75</v>
      </c>
      <c r="D370" s="361"/>
      <c r="F370" s="18">
        <f t="shared" si="4"/>
        <v>0</v>
      </c>
    </row>
    <row r="371" spans="1:6">
      <c r="A371" s="3" t="s">
        <v>271</v>
      </c>
      <c r="B371" s="30">
        <f>5*100</f>
        <v>500</v>
      </c>
      <c r="D371" s="361"/>
      <c r="F371" s="18">
        <f t="shared" si="4"/>
        <v>0</v>
      </c>
    </row>
    <row r="372" spans="1:6">
      <c r="A372" s="3" t="s">
        <v>272</v>
      </c>
      <c r="B372" s="30">
        <f>5*25</f>
        <v>125</v>
      </c>
      <c r="D372" s="361"/>
      <c r="F372" s="18">
        <f t="shared" si="4"/>
        <v>0</v>
      </c>
    </row>
    <row r="374" spans="1:6" ht="12.75" hidden="1" customHeight="1">
      <c r="A374" s="3" t="s">
        <v>190</v>
      </c>
    </row>
    <row r="375" spans="1:6" ht="12.75" hidden="1" customHeight="1">
      <c r="A375" s="3" t="s">
        <v>136</v>
      </c>
    </row>
    <row r="376" spans="1:6" ht="12.75" hidden="1" customHeight="1">
      <c r="A376" s="3" t="s">
        <v>137</v>
      </c>
    </row>
    <row r="377" spans="1:6" ht="12.75" hidden="1" customHeight="1">
      <c r="A377" s="3" t="s">
        <v>138</v>
      </c>
    </row>
    <row r="378" spans="1:6" ht="12.75" hidden="1" customHeight="1">
      <c r="A378" s="3" t="s">
        <v>139</v>
      </c>
    </row>
    <row r="379" spans="1:6" ht="12.75" hidden="1" customHeight="1">
      <c r="A379" s="3" t="s">
        <v>140</v>
      </c>
    </row>
    <row r="380" spans="1:6" ht="12.75" hidden="1" customHeight="1">
      <c r="A380" s="3" t="s">
        <v>141</v>
      </c>
    </row>
    <row r="381" spans="1:6" ht="14.25" hidden="1" customHeight="1">
      <c r="A381" s="3" t="s">
        <v>273</v>
      </c>
    </row>
    <row r="382" spans="1:6" ht="12.75" hidden="1" customHeight="1">
      <c r="A382" s="3" t="s">
        <v>142</v>
      </c>
    </row>
    <row r="383" spans="1:6" ht="14.25" hidden="1" customHeight="1">
      <c r="A383" s="17" t="s">
        <v>274</v>
      </c>
      <c r="B383" s="30">
        <v>0</v>
      </c>
      <c r="D383" s="361"/>
      <c r="F383" s="18">
        <f>B383*D383</f>
        <v>0</v>
      </c>
    </row>
    <row r="384" spans="1:6" hidden="1">
      <c r="A384" s="17"/>
    </row>
    <row r="385" spans="1:6" ht="105" hidden="1" customHeight="1">
      <c r="A385" s="54" t="s">
        <v>290</v>
      </c>
    </row>
    <row r="386" spans="1:6" ht="94.7" hidden="1" customHeight="1">
      <c r="A386" s="40" t="s">
        <v>233</v>
      </c>
    </row>
    <row r="387" spans="1:6" ht="14.25" hidden="1">
      <c r="A387" s="17" t="s">
        <v>274</v>
      </c>
      <c r="B387" s="30">
        <v>0</v>
      </c>
      <c r="D387" s="361">
        <v>150</v>
      </c>
      <c r="F387" s="18">
        <f>B387*D387</f>
        <v>0</v>
      </c>
    </row>
    <row r="388" spans="1:6" hidden="1">
      <c r="A388" s="17"/>
    </row>
    <row r="389" spans="1:6" ht="153" hidden="1" customHeight="1">
      <c r="A389" s="64" t="s">
        <v>318</v>
      </c>
      <c r="B389" s="203"/>
      <c r="C389" s="66"/>
      <c r="D389" s="203"/>
      <c r="E389" s="65"/>
      <c r="F389" s="65"/>
    </row>
    <row r="390" spans="1:6" hidden="1">
      <c r="A390" s="58" t="s">
        <v>320</v>
      </c>
      <c r="B390" s="82">
        <f>1*B74*1.2</f>
        <v>0</v>
      </c>
      <c r="C390" s="53"/>
      <c r="D390" s="363">
        <v>175</v>
      </c>
      <c r="E390" s="59"/>
      <c r="F390" s="63">
        <f>B390*D390</f>
        <v>0</v>
      </c>
    </row>
    <row r="391" spans="1:6" hidden="1">
      <c r="A391" s="58" t="s">
        <v>332</v>
      </c>
      <c r="B391" s="82">
        <v>0</v>
      </c>
      <c r="C391" s="53"/>
      <c r="D391" s="363">
        <v>175</v>
      </c>
      <c r="E391" s="59"/>
      <c r="F391" s="63">
        <f>B391*D391</f>
        <v>0</v>
      </c>
    </row>
    <row r="392" spans="1:6" hidden="1">
      <c r="A392" s="58" t="s">
        <v>321</v>
      </c>
      <c r="B392" s="82">
        <v>0</v>
      </c>
      <c r="C392" s="53"/>
      <c r="D392" s="363">
        <v>175</v>
      </c>
      <c r="E392" s="59"/>
      <c r="F392" s="63">
        <f>B392*D392</f>
        <v>0</v>
      </c>
    </row>
    <row r="393" spans="1:6" hidden="1">
      <c r="A393" s="67"/>
      <c r="B393" s="203"/>
      <c r="C393" s="66"/>
      <c r="D393" s="203"/>
      <c r="E393" s="65"/>
      <c r="F393" s="65"/>
    </row>
    <row r="394" spans="1:6" ht="112.7" hidden="1" customHeight="1">
      <c r="A394" s="64" t="s">
        <v>333</v>
      </c>
      <c r="B394" s="203"/>
      <c r="C394" s="66"/>
      <c r="D394" s="203"/>
      <c r="E394" s="65"/>
      <c r="F394" s="65"/>
    </row>
    <row r="395" spans="1:6" hidden="1">
      <c r="A395" s="58" t="s">
        <v>320</v>
      </c>
      <c r="B395" s="82">
        <v>0</v>
      </c>
      <c r="C395" s="53"/>
      <c r="D395" s="363">
        <v>175</v>
      </c>
      <c r="E395" s="59"/>
      <c r="F395" s="63">
        <f>B395*D395</f>
        <v>0</v>
      </c>
    </row>
    <row r="396" spans="1:6" hidden="1">
      <c r="A396" s="58" t="s">
        <v>332</v>
      </c>
      <c r="B396" s="82">
        <v>0</v>
      </c>
      <c r="C396" s="53"/>
      <c r="D396" s="363">
        <v>175</v>
      </c>
      <c r="E396" s="59"/>
      <c r="F396" s="63">
        <f>B396*D396</f>
        <v>0</v>
      </c>
    </row>
    <row r="397" spans="1:6" hidden="1">
      <c r="A397" s="58" t="s">
        <v>321</v>
      </c>
      <c r="B397" s="82">
        <v>0</v>
      </c>
      <c r="C397" s="53"/>
      <c r="D397" s="363">
        <v>175</v>
      </c>
      <c r="E397" s="59"/>
      <c r="F397" s="63">
        <f>B397*D397</f>
        <v>0</v>
      </c>
    </row>
    <row r="398" spans="1:6" hidden="1">
      <c r="A398" s="17"/>
      <c r="D398" s="361"/>
      <c r="F398" s="18"/>
    </row>
    <row r="399" spans="1:6" ht="15.75">
      <c r="A399" s="23" t="s">
        <v>32</v>
      </c>
      <c r="B399" s="436"/>
      <c r="C399" s="41"/>
      <c r="D399" s="25" t="s">
        <v>23</v>
      </c>
      <c r="E399" s="26"/>
      <c r="F399" s="385">
        <f>SUM(F322:F387)</f>
        <v>0</v>
      </c>
    </row>
    <row r="401" spans="1:6" ht="15.75">
      <c r="A401" s="9" t="s">
        <v>33</v>
      </c>
    </row>
    <row r="403" spans="1:6">
      <c r="A403" s="3" t="s">
        <v>143</v>
      </c>
    </row>
    <row r="404" spans="1:6">
      <c r="A404" s="3" t="s">
        <v>144</v>
      </c>
    </row>
    <row r="405" spans="1:6">
      <c r="A405" s="3" t="s">
        <v>145</v>
      </c>
    </row>
    <row r="406" spans="1:6">
      <c r="A406" s="3" t="s">
        <v>0</v>
      </c>
    </row>
    <row r="407" spans="1:6">
      <c r="A407" s="3" t="s">
        <v>146</v>
      </c>
    </row>
    <row r="408" spans="1:6">
      <c r="A408" s="17" t="s">
        <v>45</v>
      </c>
      <c r="B408" s="30">
        <f>5*3</f>
        <v>15</v>
      </c>
      <c r="C408" s="17"/>
      <c r="D408" s="361"/>
      <c r="F408" s="18">
        <f>B408*D408</f>
        <v>0</v>
      </c>
    </row>
    <row r="410" spans="1:6">
      <c r="A410" s="3" t="s">
        <v>34</v>
      </c>
    </row>
    <row r="411" spans="1:6">
      <c r="A411" s="3" t="s">
        <v>147</v>
      </c>
    </row>
    <row r="412" spans="1:6">
      <c r="A412" s="3" t="s">
        <v>148</v>
      </c>
    </row>
    <row r="413" spans="1:6">
      <c r="A413" s="3" t="s">
        <v>18</v>
      </c>
    </row>
    <row r="414" spans="1:6">
      <c r="A414" s="3" t="s">
        <v>149</v>
      </c>
    </row>
    <row r="415" spans="1:6">
      <c r="A415" s="3" t="s">
        <v>19</v>
      </c>
    </row>
    <row r="416" spans="1:6">
      <c r="A416" s="3" t="s">
        <v>20</v>
      </c>
    </row>
    <row r="417" spans="1:6">
      <c r="A417" s="17" t="s">
        <v>22</v>
      </c>
      <c r="B417" s="30">
        <f>1.4*1.2*5*5</f>
        <v>42</v>
      </c>
      <c r="D417" s="361"/>
      <c r="F417" s="18">
        <f>B417*D417</f>
        <v>0</v>
      </c>
    </row>
    <row r="419" spans="1:6" ht="15.75">
      <c r="A419" s="23" t="s">
        <v>33</v>
      </c>
      <c r="B419" s="436"/>
      <c r="C419" s="41"/>
      <c r="D419" s="25" t="s">
        <v>23</v>
      </c>
      <c r="E419" s="26"/>
      <c r="F419" s="385">
        <f>SUM(F402:F418)</f>
        <v>0</v>
      </c>
    </row>
    <row r="420" spans="1:6" ht="15.75" customHeight="1"/>
    <row r="421" spans="1:6" ht="16.5">
      <c r="A421" s="43" t="s">
        <v>180</v>
      </c>
    </row>
    <row r="423" spans="1:6" hidden="1">
      <c r="A423" s="3" t="s">
        <v>204</v>
      </c>
    </row>
    <row r="424" spans="1:6" hidden="1">
      <c r="A424" s="3" t="s">
        <v>3</v>
      </c>
    </row>
    <row r="425" spans="1:6" hidden="1">
      <c r="A425" s="3" t="s">
        <v>150</v>
      </c>
    </row>
    <row r="426" spans="1:6" hidden="1">
      <c r="A426" s="3" t="s">
        <v>151</v>
      </c>
    </row>
    <row r="427" spans="1:6" hidden="1">
      <c r="A427" s="3" t="s">
        <v>4</v>
      </c>
    </row>
    <row r="428" spans="1:6" hidden="1">
      <c r="A428" s="3" t="s">
        <v>5</v>
      </c>
    </row>
    <row r="429" spans="1:6" hidden="1">
      <c r="A429" s="3" t="s">
        <v>6</v>
      </c>
    </row>
    <row r="430" spans="1:6" hidden="1">
      <c r="A430" s="3" t="s">
        <v>152</v>
      </c>
    </row>
    <row r="431" spans="1:6" hidden="1">
      <c r="A431" s="3" t="s">
        <v>240</v>
      </c>
    </row>
    <row r="432" spans="1:6" s="12" customFormat="1" hidden="1">
      <c r="A432" s="17" t="s">
        <v>44</v>
      </c>
      <c r="B432" s="30">
        <v>0</v>
      </c>
      <c r="C432" s="17"/>
      <c r="D432" s="361"/>
      <c r="E432" s="2"/>
      <c r="F432" s="18">
        <f>B432*D432</f>
        <v>0</v>
      </c>
    </row>
    <row r="433" spans="1:8" s="12" customFormat="1" hidden="1">
      <c r="A433" s="3"/>
      <c r="B433" s="30"/>
      <c r="C433" s="3"/>
      <c r="D433" s="30"/>
      <c r="E433" s="2"/>
      <c r="F433" s="2"/>
    </row>
    <row r="434" spans="1:8" s="12" customFormat="1">
      <c r="A434" s="53" t="s">
        <v>372</v>
      </c>
      <c r="B434" s="30"/>
      <c r="C434" s="3"/>
      <c r="D434" s="30"/>
      <c r="E434" s="2"/>
      <c r="F434" s="2"/>
    </row>
    <row r="435" spans="1:8" s="12" customFormat="1">
      <c r="A435" s="3" t="s">
        <v>153</v>
      </c>
      <c r="B435" s="30"/>
      <c r="C435" s="3"/>
      <c r="D435" s="30"/>
      <c r="E435" s="2"/>
      <c r="F435" s="2"/>
    </row>
    <row r="436" spans="1:8" s="12" customFormat="1">
      <c r="A436" s="3" t="s">
        <v>154</v>
      </c>
      <c r="B436" s="30"/>
      <c r="C436" s="3"/>
      <c r="D436" s="30"/>
      <c r="E436" s="2"/>
      <c r="F436" s="2"/>
    </row>
    <row r="437" spans="1:8" s="12" customFormat="1">
      <c r="A437" s="3" t="s">
        <v>155</v>
      </c>
      <c r="B437" s="30"/>
      <c r="C437" s="3"/>
      <c r="D437" s="30"/>
      <c r="E437" s="2"/>
      <c r="F437" s="2"/>
    </row>
    <row r="438" spans="1:8" s="12" customFormat="1">
      <c r="A438" s="3" t="s">
        <v>156</v>
      </c>
      <c r="B438" s="30"/>
      <c r="C438" s="3"/>
      <c r="D438" s="30"/>
      <c r="E438" s="2"/>
      <c r="F438" s="2"/>
    </row>
    <row r="439" spans="1:8" s="12" customFormat="1">
      <c r="A439" s="3" t="s">
        <v>41</v>
      </c>
      <c r="B439" s="30"/>
      <c r="C439" s="3"/>
      <c r="D439" s="30"/>
      <c r="E439" s="2"/>
      <c r="F439" s="2"/>
    </row>
    <row r="440" spans="1:8" s="12" customFormat="1">
      <c r="A440" s="17" t="s">
        <v>44</v>
      </c>
      <c r="B440" s="30">
        <f>B67</f>
        <v>177.21</v>
      </c>
      <c r="C440" s="17"/>
      <c r="D440" s="361"/>
      <c r="E440" s="2"/>
      <c r="F440" s="18">
        <f>B440*D440</f>
        <v>0</v>
      </c>
    </row>
    <row r="441" spans="1:8" s="12" customFormat="1">
      <c r="A441" s="3"/>
      <c r="B441" s="30"/>
      <c r="C441" s="3"/>
      <c r="D441" s="30"/>
      <c r="E441" s="2"/>
      <c r="F441" s="2"/>
    </row>
    <row r="442" spans="1:8" s="12" customFormat="1" ht="93.75" customHeight="1">
      <c r="A442" s="60" t="s">
        <v>323</v>
      </c>
      <c r="B442" s="30"/>
      <c r="C442" s="3"/>
      <c r="D442" s="30"/>
      <c r="E442" s="2"/>
      <c r="F442" s="2"/>
    </row>
    <row r="443" spans="1:8" s="12" customFormat="1" ht="76.5">
      <c r="A443" s="60" t="s">
        <v>324</v>
      </c>
      <c r="B443" s="30"/>
      <c r="C443" s="3"/>
      <c r="D443" s="30"/>
      <c r="E443" s="2"/>
      <c r="F443" s="2"/>
    </row>
    <row r="444" spans="1:8" s="12" customFormat="1" ht="38.25">
      <c r="A444" s="60" t="s">
        <v>325</v>
      </c>
      <c r="B444" s="30"/>
      <c r="C444" s="3"/>
      <c r="D444" s="30"/>
      <c r="E444" s="2"/>
      <c r="F444" s="2"/>
      <c r="H444" s="30"/>
    </row>
    <row r="445" spans="1:8" s="12" customFormat="1" ht="51">
      <c r="A445" s="60" t="s">
        <v>326</v>
      </c>
      <c r="B445" s="30"/>
      <c r="C445" s="3"/>
      <c r="D445" s="30"/>
      <c r="E445" s="2"/>
      <c r="F445" s="2"/>
      <c r="H445" s="30"/>
    </row>
    <row r="446" spans="1:8">
      <c r="A446" s="17" t="s">
        <v>44</v>
      </c>
      <c r="B446" s="30">
        <v>5</v>
      </c>
      <c r="C446" s="17"/>
      <c r="D446" s="361"/>
      <c r="F446" s="18">
        <f>B446*D446</f>
        <v>0</v>
      </c>
    </row>
    <row r="448" spans="1:8" ht="89.25">
      <c r="A448" s="60" t="s">
        <v>327</v>
      </c>
    </row>
    <row r="449" spans="1:6" ht="91.5" customHeight="1">
      <c r="A449" s="60" t="s">
        <v>328</v>
      </c>
    </row>
    <row r="450" spans="1:6" ht="25.5">
      <c r="A450" s="60" t="s">
        <v>329</v>
      </c>
    </row>
    <row r="451" spans="1:6" ht="41.25" customHeight="1">
      <c r="A451" s="60" t="s">
        <v>330</v>
      </c>
    </row>
    <row r="452" spans="1:6">
      <c r="A452" s="17" t="s">
        <v>44</v>
      </c>
      <c r="B452" s="30">
        <v>5</v>
      </c>
      <c r="C452" s="17"/>
      <c r="D452" s="361"/>
      <c r="F452" s="18">
        <f>B452*D452</f>
        <v>0</v>
      </c>
    </row>
    <row r="454" spans="1:6">
      <c r="A454" s="53" t="s">
        <v>281</v>
      </c>
    </row>
    <row r="455" spans="1:6" ht="38.25">
      <c r="A455" s="60" t="s">
        <v>331</v>
      </c>
    </row>
    <row r="456" spans="1:6">
      <c r="A456" s="17" t="s">
        <v>45</v>
      </c>
      <c r="B456" s="30">
        <v>2</v>
      </c>
      <c r="C456" s="17"/>
      <c r="D456" s="361"/>
      <c r="F456" s="18">
        <f>B456*D456</f>
        <v>0</v>
      </c>
    </row>
    <row r="458" spans="1:6">
      <c r="A458" s="3" t="s">
        <v>282</v>
      </c>
    </row>
    <row r="459" spans="1:6">
      <c r="A459" s="3" t="s">
        <v>15</v>
      </c>
    </row>
    <row r="460" spans="1:6">
      <c r="A460" s="3" t="s">
        <v>21</v>
      </c>
    </row>
    <row r="461" spans="1:6">
      <c r="A461" s="3" t="s">
        <v>35</v>
      </c>
      <c r="B461" s="30">
        <f>B67</f>
        <v>177.21</v>
      </c>
      <c r="D461" s="361"/>
      <c r="F461" s="18">
        <f>B461*D461</f>
        <v>0</v>
      </c>
    </row>
    <row r="462" spans="1:6">
      <c r="A462" s="44" t="s">
        <v>241</v>
      </c>
      <c r="B462" s="30">
        <f>B461</f>
        <v>177.21</v>
      </c>
      <c r="D462" s="361"/>
      <c r="F462" s="18">
        <f>B462*D462</f>
        <v>0</v>
      </c>
    </row>
    <row r="463" spans="1:6">
      <c r="A463" s="44"/>
    </row>
    <row r="464" spans="1:6">
      <c r="A464" s="3" t="s">
        <v>283</v>
      </c>
      <c r="C464" s="20"/>
      <c r="D464" s="364"/>
      <c r="E464" s="21"/>
      <c r="F464" s="21"/>
    </row>
    <row r="465" spans="1:6">
      <c r="A465" s="3" t="s">
        <v>191</v>
      </c>
      <c r="C465" s="20"/>
      <c r="D465" s="364"/>
      <c r="E465" s="21"/>
      <c r="F465" s="21"/>
    </row>
    <row r="466" spans="1:6">
      <c r="A466" s="3" t="s">
        <v>178</v>
      </c>
      <c r="C466" s="20"/>
      <c r="D466" s="364"/>
      <c r="E466" s="21"/>
      <c r="F466" s="21"/>
    </row>
    <row r="467" spans="1:6">
      <c r="A467" s="3" t="s">
        <v>179</v>
      </c>
      <c r="C467" s="20"/>
      <c r="D467" s="364"/>
      <c r="E467" s="21"/>
      <c r="F467" s="21"/>
    </row>
    <row r="468" spans="1:6">
      <c r="A468" s="17" t="s">
        <v>44</v>
      </c>
      <c r="B468" s="30">
        <f>B67</f>
        <v>177.21</v>
      </c>
      <c r="C468" s="20"/>
      <c r="D468" s="361"/>
      <c r="E468" s="21"/>
      <c r="F468" s="18">
        <f>B468*D468</f>
        <v>0</v>
      </c>
    </row>
    <row r="469" spans="1:6">
      <c r="A469" s="17"/>
      <c r="C469" s="20"/>
      <c r="E469" s="21"/>
    </row>
    <row r="470" spans="1:6" ht="51">
      <c r="A470" s="60" t="s">
        <v>340</v>
      </c>
      <c r="B470" s="82"/>
      <c r="C470" s="53"/>
      <c r="D470" s="82"/>
      <c r="E470" s="59"/>
      <c r="F470" s="59"/>
    </row>
    <row r="471" spans="1:6">
      <c r="A471" s="58" t="s">
        <v>44</v>
      </c>
      <c r="B471" s="30">
        <f>B468</f>
        <v>177.21</v>
      </c>
      <c r="C471" s="53"/>
      <c r="D471" s="363"/>
      <c r="E471" s="59"/>
      <c r="F471" s="18">
        <f>B471*D471</f>
        <v>0</v>
      </c>
    </row>
    <row r="472" spans="1:6" hidden="1">
      <c r="A472" s="17"/>
      <c r="B472" s="437"/>
      <c r="C472" s="20"/>
      <c r="E472" s="21"/>
    </row>
    <row r="473" spans="1:6" hidden="1">
      <c r="A473" s="17"/>
      <c r="C473" s="20"/>
      <c r="E473" s="21"/>
    </row>
    <row r="474" spans="1:6" hidden="1">
      <c r="A474" s="22"/>
      <c r="B474" s="364"/>
      <c r="C474" s="20"/>
      <c r="D474" s="364"/>
      <c r="E474" s="21"/>
      <c r="F474" s="21"/>
    </row>
    <row r="475" spans="1:6" hidden="1">
      <c r="A475" s="53" t="s">
        <v>284</v>
      </c>
      <c r="B475" s="82"/>
    </row>
    <row r="476" spans="1:6" hidden="1">
      <c r="A476" s="53" t="s">
        <v>185</v>
      </c>
      <c r="B476" s="82"/>
    </row>
    <row r="477" spans="1:6" hidden="1">
      <c r="A477" s="53" t="s">
        <v>198</v>
      </c>
      <c r="B477" s="82"/>
    </row>
    <row r="478" spans="1:6" hidden="1">
      <c r="A478" s="53" t="s">
        <v>186</v>
      </c>
      <c r="B478" s="82"/>
    </row>
    <row r="479" spans="1:6" hidden="1">
      <c r="A479" s="53" t="s">
        <v>187</v>
      </c>
      <c r="B479" s="82"/>
    </row>
    <row r="480" spans="1:6" hidden="1">
      <c r="A480" s="460" t="s">
        <v>205</v>
      </c>
      <c r="B480" s="460"/>
      <c r="E480" s="3"/>
    </row>
    <row r="481" spans="1:6" hidden="1">
      <c r="A481" s="17" t="s">
        <v>44</v>
      </c>
      <c r="B481" s="30">
        <v>0</v>
      </c>
      <c r="D481" s="361"/>
      <c r="F481" s="18">
        <f>B481*D481</f>
        <v>0</v>
      </c>
    </row>
    <row r="482" spans="1:6">
      <c r="A482" s="32"/>
      <c r="D482" s="45"/>
      <c r="E482" s="45"/>
    </row>
    <row r="483" spans="1:6" ht="16.5">
      <c r="A483" s="46" t="s">
        <v>180</v>
      </c>
      <c r="B483" s="436"/>
      <c r="C483" s="41"/>
      <c r="D483" s="25" t="s">
        <v>23</v>
      </c>
      <c r="E483" s="26"/>
      <c r="F483" s="385">
        <f>SUM(F423:F482)</f>
        <v>0</v>
      </c>
    </row>
    <row r="484" spans="1:6" ht="16.5">
      <c r="A484" s="43"/>
      <c r="B484" s="365"/>
      <c r="C484" s="33"/>
      <c r="D484" s="27"/>
      <c r="E484" s="27"/>
    </row>
    <row r="485" spans="1:6" ht="18">
      <c r="A485" s="47" t="s">
        <v>157</v>
      </c>
      <c r="B485" s="365"/>
      <c r="C485" s="33"/>
      <c r="D485" s="27"/>
      <c r="E485" s="27"/>
    </row>
    <row r="486" spans="1:6" ht="18">
      <c r="A486" s="47"/>
      <c r="B486" s="365"/>
      <c r="C486" s="33"/>
      <c r="D486" s="27"/>
      <c r="E486" s="27"/>
    </row>
    <row r="487" spans="1:6" ht="18">
      <c r="A487" s="92" t="s">
        <v>408</v>
      </c>
      <c r="B487" s="365"/>
      <c r="C487" s="33"/>
      <c r="D487" s="27"/>
      <c r="E487" s="27"/>
    </row>
    <row r="488" spans="1:6" ht="18">
      <c r="A488" s="93" t="s">
        <v>413</v>
      </c>
      <c r="B488" s="365"/>
      <c r="C488" s="33"/>
      <c r="D488" s="27"/>
      <c r="E488" s="27"/>
    </row>
    <row r="489" spans="1:6" ht="18">
      <c r="A489" s="94" t="s">
        <v>362</v>
      </c>
      <c r="B489" s="365"/>
      <c r="C489" s="33"/>
      <c r="D489" s="27"/>
      <c r="E489" s="27"/>
    </row>
    <row r="491" spans="1:6" ht="18">
      <c r="A491" s="48"/>
    </row>
    <row r="492" spans="1:6" ht="18">
      <c r="A492" s="159" t="s">
        <v>36</v>
      </c>
      <c r="B492" s="361"/>
      <c r="C492" s="353"/>
      <c r="D492" s="361"/>
      <c r="E492" s="354"/>
      <c r="F492" s="49">
        <f>F105</f>
        <v>0</v>
      </c>
    </row>
    <row r="493" spans="1:6" ht="12.2" customHeight="1">
      <c r="A493" s="48"/>
      <c r="F493" s="50"/>
    </row>
    <row r="494" spans="1:6" ht="18">
      <c r="A494" s="159" t="s">
        <v>37</v>
      </c>
      <c r="B494" s="361"/>
      <c r="C494" s="353"/>
      <c r="D494" s="361"/>
      <c r="E494" s="354"/>
      <c r="F494" s="49">
        <f>F191</f>
        <v>0</v>
      </c>
    </row>
    <row r="495" spans="1:6" ht="12.2" customHeight="1">
      <c r="A495" s="48"/>
      <c r="F495" s="50"/>
    </row>
    <row r="496" spans="1:6" ht="18">
      <c r="A496" s="159" t="s">
        <v>158</v>
      </c>
      <c r="B496" s="361"/>
      <c r="C496" s="353"/>
      <c r="D496" s="361"/>
      <c r="E496" s="354"/>
      <c r="F496" s="49">
        <f>F320</f>
        <v>0</v>
      </c>
    </row>
    <row r="497" spans="1:8" ht="12.2" customHeight="1">
      <c r="A497" s="48"/>
      <c r="F497" s="50"/>
    </row>
    <row r="498" spans="1:8" ht="18">
      <c r="A498" s="159" t="s">
        <v>38</v>
      </c>
      <c r="B498" s="361"/>
      <c r="C498" s="353"/>
      <c r="D498" s="361"/>
      <c r="E498" s="354"/>
      <c r="F498" s="49">
        <f>F399</f>
        <v>0</v>
      </c>
    </row>
    <row r="499" spans="1:8" ht="12.2" customHeight="1">
      <c r="A499" s="48"/>
      <c r="F499" s="50"/>
    </row>
    <row r="500" spans="1:8" ht="18">
      <c r="A500" s="159" t="s">
        <v>39</v>
      </c>
      <c r="B500" s="361"/>
      <c r="C500" s="353"/>
      <c r="D500" s="361"/>
      <c r="E500" s="354"/>
      <c r="F500" s="49">
        <f>F419</f>
        <v>0</v>
      </c>
    </row>
    <row r="501" spans="1:8" ht="12.2" customHeight="1">
      <c r="A501" s="48"/>
      <c r="F501" s="50"/>
    </row>
    <row r="502" spans="1:8" ht="18">
      <c r="A502" s="159" t="s">
        <v>40</v>
      </c>
      <c r="B502" s="361"/>
      <c r="C502" s="353"/>
      <c r="D502" s="361"/>
      <c r="E502" s="354"/>
      <c r="F502" s="49">
        <f>F483</f>
        <v>0</v>
      </c>
    </row>
    <row r="503" spans="1:8" ht="12.2" customHeight="1">
      <c r="A503" s="47"/>
      <c r="F503" s="50"/>
    </row>
    <row r="504" spans="1:8" ht="18">
      <c r="A504" s="51" t="s">
        <v>235</v>
      </c>
      <c r="B504" s="411"/>
      <c r="C504" s="24"/>
      <c r="D504" s="411"/>
      <c r="E504" s="24"/>
      <c r="F504" s="49">
        <f>SUM(F492,F494,F496,F498,F500,F502,)</f>
        <v>0</v>
      </c>
      <c r="G504" s="52"/>
    </row>
    <row r="505" spans="1:8" ht="18">
      <c r="A505" s="47" t="s">
        <v>252</v>
      </c>
      <c r="F505" s="50">
        <f>0.25*F504</f>
        <v>0</v>
      </c>
      <c r="G505" s="1">
        <v>0</v>
      </c>
    </row>
    <row r="506" spans="1:8" ht="18">
      <c r="A506" s="51" t="s">
        <v>43</v>
      </c>
      <c r="B506" s="411"/>
      <c r="C506" s="24"/>
      <c r="D506" s="411"/>
      <c r="E506" s="24"/>
      <c r="F506" s="49">
        <f>SUM(F504:F505)</f>
        <v>0</v>
      </c>
    </row>
    <row r="507" spans="1:8" ht="18">
      <c r="A507" s="95"/>
      <c r="B507" s="412"/>
      <c r="C507" s="96"/>
      <c r="D507" s="412"/>
      <c r="E507" s="96"/>
      <c r="F507" s="97"/>
    </row>
    <row r="508" spans="1:8" ht="18">
      <c r="A508" s="98" t="s">
        <v>276</v>
      </c>
    </row>
    <row r="509" spans="1:8" ht="18">
      <c r="A509" s="99" t="s">
        <v>258</v>
      </c>
    </row>
    <row r="510" spans="1:8" ht="18.75" thickBot="1">
      <c r="A510" s="100" t="s">
        <v>386</v>
      </c>
    </row>
    <row r="511" spans="1:8" ht="15.75">
      <c r="G511" s="7" t="s">
        <v>245</v>
      </c>
      <c r="H511" s="8"/>
    </row>
    <row r="512" spans="1:8" s="12" customFormat="1" ht="15.75">
      <c r="A512" s="9" t="s">
        <v>46</v>
      </c>
      <c r="B512" s="30"/>
      <c r="C512" s="3"/>
      <c r="D512" s="30"/>
      <c r="E512" s="2"/>
      <c r="F512" s="2"/>
      <c r="G512" s="10" t="s">
        <v>227</v>
      </c>
      <c r="H512" s="11">
        <v>4</v>
      </c>
    </row>
    <row r="513" spans="1:8" s="12" customFormat="1" ht="13.5" thickBot="1">
      <c r="A513" s="3"/>
      <c r="B513" s="30"/>
      <c r="C513" s="3"/>
      <c r="D513" s="30"/>
      <c r="E513" s="2"/>
      <c r="F513" s="2"/>
      <c r="G513" s="13" t="s">
        <v>237</v>
      </c>
      <c r="H513" s="14">
        <v>3</v>
      </c>
    </row>
    <row r="514" spans="1:8" s="12" customFormat="1" ht="13.5" thickBot="1">
      <c r="A514" s="3" t="s">
        <v>47</v>
      </c>
      <c r="B514" s="30"/>
      <c r="C514" s="3"/>
      <c r="D514" s="30"/>
      <c r="E514" s="2"/>
      <c r="F514" s="2"/>
      <c r="G514" s="15" t="s">
        <v>267</v>
      </c>
      <c r="H514" s="16">
        <v>1</v>
      </c>
    </row>
    <row r="515" spans="1:8" s="12" customFormat="1">
      <c r="A515" s="3" t="s">
        <v>48</v>
      </c>
      <c r="B515" s="30"/>
      <c r="C515" s="3"/>
      <c r="D515" s="30"/>
      <c r="E515" s="2"/>
      <c r="F515" s="2"/>
    </row>
    <row r="516" spans="1:8" s="12" customFormat="1">
      <c r="A516" s="3" t="s">
        <v>49</v>
      </c>
      <c r="B516" s="30"/>
      <c r="C516" s="3"/>
      <c r="D516" s="30"/>
      <c r="E516" s="2"/>
      <c r="F516" s="2"/>
    </row>
    <row r="517" spans="1:8" s="12" customFormat="1">
      <c r="A517" s="3" t="s">
        <v>50</v>
      </c>
      <c r="B517" s="30"/>
      <c r="C517" s="3"/>
      <c r="D517" s="30"/>
      <c r="E517" s="2"/>
      <c r="F517" s="2"/>
    </row>
    <row r="518" spans="1:8" s="12" customFormat="1">
      <c r="A518" s="17" t="s">
        <v>248</v>
      </c>
      <c r="B518" s="361">
        <v>121.08</v>
      </c>
      <c r="C518" s="3"/>
      <c r="D518" s="361"/>
      <c r="E518" s="2"/>
      <c r="F518" s="18">
        <f>B518*D518</f>
        <v>0</v>
      </c>
    </row>
    <row r="519" spans="1:8" s="12" customFormat="1" hidden="1">
      <c r="A519" s="17" t="s">
        <v>236</v>
      </c>
      <c r="B519" s="361">
        <v>0</v>
      </c>
      <c r="C519" s="3"/>
      <c r="D519" s="361"/>
      <c r="E519" s="2"/>
      <c r="F519" s="18">
        <f>B519*D519</f>
        <v>0</v>
      </c>
    </row>
    <row r="520" spans="1:8" s="12" customFormat="1">
      <c r="A520" s="19" t="s">
        <v>234</v>
      </c>
      <c r="B520" s="30">
        <f>SUM(B518:B519)</f>
        <v>121.08</v>
      </c>
      <c r="C520" s="3"/>
      <c r="D520" s="30"/>
      <c r="E520" s="2"/>
      <c r="F520" s="2"/>
    </row>
    <row r="521" spans="1:8" s="12" customFormat="1">
      <c r="A521" s="3"/>
      <c r="B521" s="30"/>
      <c r="C521" s="3"/>
      <c r="D521" s="30"/>
      <c r="E521" s="2"/>
      <c r="F521" s="2"/>
    </row>
    <row r="522" spans="1:8" s="12" customFormat="1">
      <c r="A522" s="53" t="s">
        <v>242</v>
      </c>
      <c r="B522" s="30"/>
      <c r="C522" s="3"/>
      <c r="D522" s="30"/>
      <c r="E522" s="2"/>
      <c r="F522" s="2"/>
    </row>
    <row r="523" spans="1:8" s="12" customFormat="1" ht="25.5">
      <c r="A523" s="60" t="s">
        <v>334</v>
      </c>
      <c r="B523" s="30"/>
      <c r="C523" s="3"/>
      <c r="D523" s="30"/>
      <c r="E523" s="2"/>
      <c r="F523" s="2"/>
    </row>
    <row r="524" spans="1:8">
      <c r="A524" s="17" t="s">
        <v>247</v>
      </c>
      <c r="B524" s="30">
        <f>B518</f>
        <v>121.08</v>
      </c>
      <c r="D524" s="361"/>
      <c r="F524" s="18">
        <f>B524*D524</f>
        <v>0</v>
      </c>
    </row>
    <row r="525" spans="1:8" hidden="1">
      <c r="A525" s="17"/>
    </row>
    <row r="526" spans="1:8" ht="81" hidden="1" customHeight="1">
      <c r="A526" s="60" t="s">
        <v>319</v>
      </c>
      <c r="B526" s="362"/>
      <c r="C526" s="62"/>
      <c r="D526" s="362"/>
      <c r="E526" s="61"/>
      <c r="F526" s="384"/>
    </row>
    <row r="527" spans="1:8" hidden="1">
      <c r="A527" s="58" t="s">
        <v>320</v>
      </c>
      <c r="B527" s="82">
        <v>0</v>
      </c>
      <c r="C527" s="53"/>
      <c r="D527" s="363"/>
      <c r="E527" s="59"/>
      <c r="F527" s="63">
        <f>B527*D527</f>
        <v>0</v>
      </c>
    </row>
    <row r="528" spans="1:8" hidden="1">
      <c r="A528" s="58" t="s">
        <v>332</v>
      </c>
      <c r="B528" s="82">
        <v>0</v>
      </c>
      <c r="C528" s="53"/>
      <c r="D528" s="363"/>
      <c r="E528" s="59"/>
      <c r="F528" s="63">
        <f>B528*D528</f>
        <v>0</v>
      </c>
    </row>
    <row r="529" spans="1:6" hidden="1">
      <c r="A529" s="58" t="s">
        <v>321</v>
      </c>
      <c r="B529" s="82">
        <v>0</v>
      </c>
      <c r="C529" s="53"/>
      <c r="D529" s="363"/>
      <c r="E529" s="59"/>
      <c r="F529" s="63">
        <f>B529*D529</f>
        <v>0</v>
      </c>
    </row>
    <row r="530" spans="1:6" hidden="1">
      <c r="A530" s="17"/>
    </row>
    <row r="531" spans="1:6" hidden="1">
      <c r="A531" s="53" t="s">
        <v>316</v>
      </c>
    </row>
    <row r="532" spans="1:6" hidden="1">
      <c r="A532" s="3" t="s">
        <v>265</v>
      </c>
    </row>
    <row r="533" spans="1:6" hidden="1">
      <c r="A533" s="3" t="s">
        <v>266</v>
      </c>
    </row>
    <row r="534" spans="1:6" hidden="1">
      <c r="A534" s="53" t="s">
        <v>309</v>
      </c>
    </row>
    <row r="535" spans="1:6" hidden="1">
      <c r="A535" s="53" t="s">
        <v>308</v>
      </c>
    </row>
    <row r="536" spans="1:6" hidden="1">
      <c r="A536" s="3" t="s">
        <v>249</v>
      </c>
    </row>
    <row r="537" spans="1:6" hidden="1">
      <c r="A537" s="3" t="s">
        <v>250</v>
      </c>
    </row>
    <row r="538" spans="1:6" hidden="1">
      <c r="A538" s="17" t="s">
        <v>44</v>
      </c>
      <c r="B538" s="30">
        <v>0</v>
      </c>
      <c r="D538" s="361"/>
      <c r="F538" s="18">
        <f>B538*D538</f>
        <v>0</v>
      </c>
    </row>
    <row r="540" spans="1:6">
      <c r="A540" s="53" t="s">
        <v>363</v>
      </c>
      <c r="C540" s="20"/>
      <c r="D540" s="364"/>
      <c r="E540" s="21"/>
      <c r="F540" s="21"/>
    </row>
    <row r="541" spans="1:6">
      <c r="A541" s="3" t="s">
        <v>170</v>
      </c>
      <c r="C541" s="20"/>
      <c r="D541" s="364"/>
      <c r="E541" s="21"/>
      <c r="F541" s="21"/>
    </row>
    <row r="542" spans="1:6">
      <c r="A542" s="3" t="s">
        <v>184</v>
      </c>
      <c r="C542" s="20"/>
      <c r="D542" s="364"/>
      <c r="E542" s="21"/>
      <c r="F542" s="21"/>
    </row>
    <row r="543" spans="1:6">
      <c r="A543" s="3" t="s">
        <v>171</v>
      </c>
      <c r="C543" s="20"/>
      <c r="D543" s="364"/>
      <c r="E543" s="21"/>
      <c r="F543" s="21"/>
    </row>
    <row r="544" spans="1:6">
      <c r="A544" s="3" t="s">
        <v>172</v>
      </c>
      <c r="C544" s="20"/>
      <c r="D544" s="364"/>
      <c r="E544" s="21"/>
      <c r="F544" s="21"/>
    </row>
    <row r="545" spans="1:6">
      <c r="A545" s="3" t="s">
        <v>173</v>
      </c>
      <c r="C545" s="20"/>
      <c r="D545" s="364"/>
      <c r="E545" s="21"/>
      <c r="F545" s="21"/>
    </row>
    <row r="546" spans="1:6">
      <c r="A546" s="3" t="s">
        <v>182</v>
      </c>
      <c r="C546" s="20"/>
      <c r="D546" s="364"/>
      <c r="E546" s="21"/>
      <c r="F546" s="21"/>
    </row>
    <row r="547" spans="1:6">
      <c r="A547" s="3" t="s">
        <v>174</v>
      </c>
      <c r="C547" s="20"/>
      <c r="D547" s="364"/>
      <c r="E547" s="21"/>
      <c r="F547" s="21"/>
    </row>
    <row r="548" spans="1:6">
      <c r="A548" s="3" t="s">
        <v>183</v>
      </c>
      <c r="C548" s="20"/>
      <c r="D548" s="364"/>
      <c r="E548" s="21"/>
      <c r="F548" s="21"/>
    </row>
    <row r="549" spans="1:6">
      <c r="A549" s="17" t="s">
        <v>51</v>
      </c>
      <c r="B549" s="30">
        <v>1</v>
      </c>
      <c r="C549" s="20"/>
      <c r="D549" s="361"/>
      <c r="E549" s="21"/>
      <c r="F549" s="18">
        <f>B549*D549</f>
        <v>0</v>
      </c>
    </row>
    <row r="550" spans="1:6">
      <c r="A550" s="22"/>
      <c r="B550" s="364"/>
      <c r="C550" s="20"/>
      <c r="D550" s="364"/>
      <c r="E550" s="21"/>
      <c r="F550" s="21"/>
    </row>
    <row r="551" spans="1:6" hidden="1">
      <c r="A551" s="53" t="s">
        <v>317</v>
      </c>
      <c r="C551" s="20"/>
      <c r="D551" s="364"/>
      <c r="E551" s="21"/>
      <c r="F551" s="21"/>
    </row>
    <row r="552" spans="1:6" hidden="1">
      <c r="A552" s="3" t="s">
        <v>175</v>
      </c>
      <c r="C552" s="20"/>
      <c r="D552" s="364"/>
      <c r="E552" s="21"/>
      <c r="F552" s="21"/>
    </row>
    <row r="553" spans="1:6" hidden="1">
      <c r="A553" s="3" t="s">
        <v>176</v>
      </c>
      <c r="C553" s="20"/>
      <c r="D553" s="364"/>
      <c r="E553" s="21"/>
      <c r="F553" s="21"/>
    </row>
    <row r="554" spans="1:6" hidden="1">
      <c r="A554" s="3" t="s">
        <v>177</v>
      </c>
      <c r="C554" s="20"/>
      <c r="D554" s="364"/>
      <c r="E554" s="21"/>
      <c r="F554" s="21"/>
    </row>
    <row r="555" spans="1:6" hidden="1">
      <c r="A555" s="3" t="s">
        <v>228</v>
      </c>
      <c r="C555" s="20"/>
      <c r="D555" s="364"/>
      <c r="E555" s="21"/>
      <c r="F555" s="21"/>
    </row>
    <row r="556" spans="1:6" hidden="1">
      <c r="A556" s="17" t="s">
        <v>51</v>
      </c>
      <c r="B556" s="30">
        <v>0</v>
      </c>
      <c r="C556" s="20"/>
      <c r="D556" s="361">
        <v>0</v>
      </c>
      <c r="E556" s="21"/>
      <c r="F556" s="18">
        <f>B556*D556</f>
        <v>0</v>
      </c>
    </row>
    <row r="557" spans="1:6" hidden="1">
      <c r="A557" s="20"/>
      <c r="B557" s="364"/>
      <c r="C557" s="20"/>
      <c r="D557" s="364"/>
      <c r="E557" s="21"/>
      <c r="F557" s="21"/>
    </row>
    <row r="558" spans="1:6" ht="15.75">
      <c r="A558" s="23" t="s">
        <v>46</v>
      </c>
      <c r="B558" s="411"/>
      <c r="C558" s="24"/>
      <c r="D558" s="25" t="s">
        <v>23</v>
      </c>
      <c r="E558" s="26"/>
      <c r="F558" s="385">
        <f>SUM(F512:F557)</f>
        <v>0</v>
      </c>
    </row>
    <row r="559" spans="1:6" ht="7.5" customHeight="1">
      <c r="A559" s="9"/>
      <c r="D559" s="27"/>
      <c r="E559" s="28"/>
      <c r="F559" s="50"/>
    </row>
    <row r="560" spans="1:6" ht="15.75">
      <c r="A560" s="9" t="s">
        <v>26</v>
      </c>
    </row>
    <row r="561" spans="1:6" ht="13.7" customHeight="1"/>
    <row r="562" spans="1:6">
      <c r="A562" s="3" t="s">
        <v>229</v>
      </c>
    </row>
    <row r="563" spans="1:6">
      <c r="A563" s="3" t="s">
        <v>259</v>
      </c>
    </row>
    <row r="564" spans="1:6">
      <c r="A564" s="53" t="s">
        <v>285</v>
      </c>
    </row>
    <row r="565" spans="1:6">
      <c r="A565" s="53" t="s">
        <v>286</v>
      </c>
    </row>
    <row r="566" spans="1:6">
      <c r="A566" s="3" t="s">
        <v>230</v>
      </c>
      <c r="C566" s="20"/>
      <c r="D566" s="364"/>
      <c r="E566" s="21"/>
      <c r="F566" s="21"/>
    </row>
    <row r="567" spans="1:6">
      <c r="A567" s="53" t="s">
        <v>310</v>
      </c>
    </row>
    <row r="568" spans="1:6">
      <c r="A568" s="3" t="s">
        <v>52</v>
      </c>
    </row>
    <row r="569" spans="1:6">
      <c r="A569" s="3" t="s">
        <v>53</v>
      </c>
    </row>
    <row r="570" spans="1:6">
      <c r="A570" s="3" t="s">
        <v>54</v>
      </c>
    </row>
    <row r="571" spans="1:6">
      <c r="A571" s="3" t="s">
        <v>231</v>
      </c>
    </row>
    <row r="572" spans="1:6">
      <c r="A572" s="3" t="s">
        <v>232</v>
      </c>
    </row>
    <row r="573" spans="1:6">
      <c r="A573" s="3" t="s">
        <v>199</v>
      </c>
    </row>
    <row r="574" spans="1:6">
      <c r="A574" s="58" t="s">
        <v>311</v>
      </c>
      <c r="B574" s="30">
        <f>0.98*B576</f>
        <v>98.107799999999997</v>
      </c>
      <c r="C574" s="29"/>
      <c r="D574" s="361"/>
      <c r="F574" s="18">
        <f>B574*D574</f>
        <v>0</v>
      </c>
    </row>
    <row r="575" spans="1:6">
      <c r="A575" s="58" t="s">
        <v>312</v>
      </c>
      <c r="B575" s="361">
        <f>0.02*B576</f>
        <v>2.0022000000000002</v>
      </c>
      <c r="C575" s="29"/>
      <c r="D575" s="361"/>
      <c r="F575" s="18">
        <f>B575*D575</f>
        <v>0</v>
      </c>
    </row>
    <row r="576" spans="1:6">
      <c r="A576" s="17" t="s">
        <v>24</v>
      </c>
      <c r="B576" s="30">
        <v>100.11</v>
      </c>
      <c r="C576" s="29"/>
    </row>
    <row r="578" spans="1:6">
      <c r="A578" s="3" t="s">
        <v>55</v>
      </c>
    </row>
    <row r="579" spans="1:6">
      <c r="A579" s="3" t="s">
        <v>56</v>
      </c>
    </row>
    <row r="580" spans="1:6">
      <c r="A580" s="3" t="s">
        <v>238</v>
      </c>
    </row>
    <row r="581" spans="1:6">
      <c r="A581" s="3" t="s">
        <v>57</v>
      </c>
    </row>
    <row r="582" spans="1:6">
      <c r="A582" s="3" t="s">
        <v>200</v>
      </c>
    </row>
    <row r="583" spans="1:6">
      <c r="A583" s="17" t="s">
        <v>25</v>
      </c>
      <c r="B583" s="30">
        <v>4</v>
      </c>
      <c r="D583" s="361"/>
      <c r="F583" s="18">
        <f>B583*D583</f>
        <v>0</v>
      </c>
    </row>
    <row r="585" spans="1:6">
      <c r="A585" s="3" t="s">
        <v>58</v>
      </c>
    </row>
    <row r="586" spans="1:6">
      <c r="A586" s="3" t="s">
        <v>59</v>
      </c>
    </row>
    <row r="587" spans="1:6">
      <c r="A587" s="3" t="s">
        <v>60</v>
      </c>
    </row>
    <row r="588" spans="1:6">
      <c r="A588" s="3" t="s">
        <v>61</v>
      </c>
    </row>
    <row r="589" spans="1:6">
      <c r="A589" s="3" t="s">
        <v>62</v>
      </c>
    </row>
    <row r="590" spans="1:6">
      <c r="A590" s="3" t="s">
        <v>63</v>
      </c>
    </row>
    <row r="591" spans="1:6">
      <c r="A591" s="3" t="s">
        <v>64</v>
      </c>
    </row>
    <row r="592" spans="1:6">
      <c r="A592" s="17" t="s">
        <v>22</v>
      </c>
      <c r="B592" s="30">
        <v>72.650000000000006</v>
      </c>
      <c r="C592" s="17"/>
      <c r="D592" s="361"/>
      <c r="F592" s="18">
        <f>B592*D592</f>
        <v>0</v>
      </c>
    </row>
    <row r="593" spans="1:6" ht="11.25" customHeight="1"/>
    <row r="594" spans="1:6">
      <c r="A594" s="3" t="s">
        <v>65</v>
      </c>
    </row>
    <row r="595" spans="1:6">
      <c r="A595" s="3" t="s">
        <v>66</v>
      </c>
    </row>
    <row r="596" spans="1:6">
      <c r="A596" s="17" t="s">
        <v>25</v>
      </c>
      <c r="B596" s="30">
        <v>7.28</v>
      </c>
      <c r="D596" s="361"/>
      <c r="F596" s="18">
        <f>B596*D596</f>
        <v>0</v>
      </c>
    </row>
    <row r="598" spans="1:6">
      <c r="A598" s="31" t="s">
        <v>67</v>
      </c>
    </row>
    <row r="599" spans="1:6">
      <c r="A599" s="31" t="s">
        <v>68</v>
      </c>
    </row>
    <row r="600" spans="1:6">
      <c r="A600" s="31" t="s">
        <v>69</v>
      </c>
    </row>
    <row r="601" spans="1:6">
      <c r="A601" s="31" t="s">
        <v>70</v>
      </c>
    </row>
    <row r="602" spans="1:6">
      <c r="A602" s="31" t="s">
        <v>71</v>
      </c>
    </row>
    <row r="603" spans="1:6">
      <c r="A603" s="31" t="s">
        <v>72</v>
      </c>
    </row>
    <row r="604" spans="1:6">
      <c r="A604" s="31" t="s">
        <v>201</v>
      </c>
    </row>
    <row r="605" spans="1:6">
      <c r="A605" s="31" t="s">
        <v>73</v>
      </c>
    </row>
    <row r="606" spans="1:6">
      <c r="A606" s="31" t="s">
        <v>74</v>
      </c>
    </row>
    <row r="607" spans="1:6">
      <c r="A607" s="31" t="s">
        <v>75</v>
      </c>
    </row>
    <row r="608" spans="1:6">
      <c r="A608" s="31" t="s">
        <v>76</v>
      </c>
    </row>
    <row r="609" spans="1:6">
      <c r="A609" s="31" t="s">
        <v>257</v>
      </c>
    </row>
    <row r="610" spans="1:6">
      <c r="A610" s="17" t="s">
        <v>25</v>
      </c>
      <c r="B610" s="30">
        <v>23.27</v>
      </c>
      <c r="D610" s="361"/>
      <c r="F610" s="18">
        <f>B610*D610</f>
        <v>0</v>
      </c>
    </row>
    <row r="612" spans="1:6">
      <c r="A612" s="53" t="s">
        <v>288</v>
      </c>
    </row>
    <row r="613" spans="1:6">
      <c r="A613" s="53" t="s">
        <v>277</v>
      </c>
    </row>
    <row r="614" spans="1:6">
      <c r="A614" s="3" t="s">
        <v>77</v>
      </c>
    </row>
    <row r="615" spans="1:6">
      <c r="A615" s="3" t="s">
        <v>202</v>
      </c>
    </row>
    <row r="616" spans="1:6">
      <c r="A616" s="53" t="s">
        <v>278</v>
      </c>
    </row>
    <row r="617" spans="1:6">
      <c r="A617" s="3" t="s">
        <v>78</v>
      </c>
    </row>
    <row r="618" spans="1:6">
      <c r="A618" s="3" t="s">
        <v>79</v>
      </c>
    </row>
    <row r="619" spans="1:6">
      <c r="A619" s="3" t="s">
        <v>80</v>
      </c>
    </row>
    <row r="620" spans="1:6">
      <c r="A620" s="17" t="s">
        <v>25</v>
      </c>
      <c r="B620" s="30">
        <v>62.92</v>
      </c>
      <c r="C620" s="29"/>
      <c r="D620" s="361"/>
      <c r="F620" s="18">
        <f>B620*D620</f>
        <v>0</v>
      </c>
    </row>
    <row r="621" spans="1:6">
      <c r="A621" s="17"/>
      <c r="C621" s="29"/>
    </row>
    <row r="622" spans="1:6" ht="38.25">
      <c r="A622" s="70" t="s">
        <v>337</v>
      </c>
      <c r="B622" s="82"/>
      <c r="C622" s="53"/>
      <c r="D622" s="82"/>
      <c r="E622" s="59"/>
      <c r="F622" s="59"/>
    </row>
    <row r="623" spans="1:6" ht="76.5">
      <c r="A623" s="70" t="s">
        <v>335</v>
      </c>
      <c r="B623" s="82"/>
      <c r="C623" s="53"/>
      <c r="D623" s="82"/>
      <c r="E623" s="59"/>
      <c r="F623" s="59"/>
    </row>
    <row r="624" spans="1:6" ht="63.75">
      <c r="A624" s="70" t="s">
        <v>336</v>
      </c>
      <c r="B624" s="82"/>
      <c r="C624" s="53"/>
      <c r="D624" s="82"/>
      <c r="E624" s="59"/>
      <c r="F624" s="59"/>
    </row>
    <row r="625" spans="1:6">
      <c r="A625" s="67" t="s">
        <v>25</v>
      </c>
      <c r="B625" s="82">
        <f>B583</f>
        <v>4</v>
      </c>
      <c r="C625" s="53"/>
      <c r="D625" s="211"/>
      <c r="E625" s="59"/>
      <c r="F625" s="68">
        <f>B625*D625</f>
        <v>0</v>
      </c>
    </row>
    <row r="627" spans="1:6">
      <c r="A627" s="53" t="s">
        <v>338</v>
      </c>
    </row>
    <row r="628" spans="1:6">
      <c r="A628" s="3" t="s">
        <v>81</v>
      </c>
    </row>
    <row r="629" spans="1:6">
      <c r="A629" s="3" t="s">
        <v>279</v>
      </c>
    </row>
    <row r="630" spans="1:6">
      <c r="A630" s="53" t="s">
        <v>287</v>
      </c>
    </row>
    <row r="631" spans="1:6">
      <c r="A631" s="3" t="s">
        <v>82</v>
      </c>
    </row>
    <row r="632" spans="1:6">
      <c r="A632" s="3" t="s">
        <v>83</v>
      </c>
    </row>
    <row r="633" spans="1:6">
      <c r="A633" s="3" t="s">
        <v>84</v>
      </c>
    </row>
    <row r="634" spans="1:6">
      <c r="A634" s="3" t="s">
        <v>85</v>
      </c>
    </row>
    <row r="635" spans="1:6">
      <c r="A635" s="3" t="s">
        <v>80</v>
      </c>
    </row>
    <row r="636" spans="1:6">
      <c r="A636" s="17" t="s">
        <v>25</v>
      </c>
      <c r="B636" s="30">
        <f>B520*1*0.25</f>
        <v>30.27</v>
      </c>
      <c r="D636" s="361"/>
      <c r="F636" s="18">
        <f>B636*D636</f>
        <v>0</v>
      </c>
    </row>
    <row r="637" spans="1:6">
      <c r="A637" s="32"/>
    </row>
    <row r="638" spans="1:6">
      <c r="A638" s="53" t="s">
        <v>339</v>
      </c>
    </row>
    <row r="639" spans="1:6">
      <c r="A639" s="3" t="s">
        <v>268</v>
      </c>
    </row>
    <row r="640" spans="1:6">
      <c r="A640" s="3" t="s">
        <v>27</v>
      </c>
    </row>
    <row r="641" spans="1:6">
      <c r="A641" s="3" t="s">
        <v>28</v>
      </c>
    </row>
    <row r="642" spans="1:6">
      <c r="A642" s="17" t="s">
        <v>25</v>
      </c>
      <c r="B642" s="30">
        <f>B576+B583</f>
        <v>104.11</v>
      </c>
      <c r="D642" s="361"/>
      <c r="F642" s="18">
        <f>B642*D642</f>
        <v>0</v>
      </c>
    </row>
    <row r="643" spans="1:6" ht="12.2" customHeight="1"/>
    <row r="644" spans="1:6" ht="15.75">
      <c r="A644" s="23" t="s">
        <v>26</v>
      </c>
      <c r="B644" s="436"/>
      <c r="C644" s="26"/>
      <c r="D644" s="25" t="s">
        <v>23</v>
      </c>
      <c r="E644" s="26"/>
      <c r="F644" s="385">
        <f>SUM(F560:F643)</f>
        <v>0</v>
      </c>
    </row>
    <row r="645" spans="1:6" ht="13.15" customHeight="1">
      <c r="A645" s="33"/>
      <c r="B645" s="365"/>
      <c r="C645" s="33"/>
      <c r="D645" s="365"/>
      <c r="E645" s="28"/>
    </row>
    <row r="646" spans="1:6" ht="15.75">
      <c r="A646" s="9" t="s">
        <v>29</v>
      </c>
      <c r="B646" s="365"/>
      <c r="C646" s="33"/>
      <c r="D646" s="365"/>
      <c r="E646" s="28"/>
      <c r="F646" s="28"/>
    </row>
    <row r="648" spans="1:6" ht="69" customHeight="1">
      <c r="A648" s="60" t="s">
        <v>269</v>
      </c>
      <c r="B648" s="82"/>
      <c r="C648" s="53"/>
      <c r="D648" s="82"/>
      <c r="E648" s="59"/>
      <c r="F648" s="59"/>
    </row>
    <row r="649" spans="1:6">
      <c r="A649" s="58" t="s">
        <v>44</v>
      </c>
      <c r="B649" s="82"/>
      <c r="C649" s="53"/>
      <c r="D649" s="363"/>
      <c r="E649" s="59"/>
      <c r="F649" s="63">
        <f>B649*D649</f>
        <v>0</v>
      </c>
    </row>
    <row r="650" spans="1:6" ht="12.2" customHeight="1">
      <c r="A650" s="34"/>
    </row>
    <row r="651" spans="1:6" ht="25.5" hidden="1">
      <c r="A651" s="60" t="s">
        <v>253</v>
      </c>
    </row>
    <row r="652" spans="1:6" hidden="1">
      <c r="A652" s="53" t="s">
        <v>254</v>
      </c>
    </row>
    <row r="653" spans="1:6" hidden="1">
      <c r="A653" s="53" t="s">
        <v>88</v>
      </c>
    </row>
    <row r="654" spans="1:6" ht="38.25" hidden="1">
      <c r="A654" s="60" t="s">
        <v>270</v>
      </c>
    </row>
    <row r="655" spans="1:6" s="12" customFormat="1" hidden="1">
      <c r="A655" s="53" t="s">
        <v>90</v>
      </c>
      <c r="B655" s="30"/>
      <c r="C655" s="3"/>
      <c r="D655" s="30"/>
      <c r="E655" s="2"/>
      <c r="F655" s="2"/>
    </row>
    <row r="656" spans="1:6" s="12" customFormat="1" hidden="1">
      <c r="A656" s="58" t="s">
        <v>44</v>
      </c>
      <c r="B656" s="30">
        <f>B519</f>
        <v>0</v>
      </c>
      <c r="C656" s="3"/>
      <c r="D656" s="361"/>
      <c r="E656" s="2"/>
      <c r="F656" s="18">
        <f>B656*D656</f>
        <v>0</v>
      </c>
    </row>
    <row r="657" spans="1:6" s="12" customFormat="1" hidden="1">
      <c r="A657" s="3"/>
      <c r="B657" s="30"/>
      <c r="C657" s="3"/>
      <c r="D657" s="30"/>
      <c r="E657" s="2"/>
      <c r="F657" s="2"/>
    </row>
    <row r="658" spans="1:6" s="12" customFormat="1">
      <c r="A658" s="53" t="s">
        <v>364</v>
      </c>
      <c r="B658" s="30"/>
      <c r="C658" s="3"/>
      <c r="D658" s="30"/>
      <c r="E658" s="2"/>
      <c r="F658" s="2"/>
    </row>
    <row r="659" spans="1:6" s="12" customFormat="1">
      <c r="A659" s="3" t="s">
        <v>86</v>
      </c>
      <c r="B659" s="30"/>
      <c r="C659" s="3"/>
      <c r="D659" s="30"/>
      <c r="E659" s="2"/>
      <c r="F659" s="2"/>
    </row>
    <row r="660" spans="1:6" s="12" customFormat="1">
      <c r="A660" s="3" t="s">
        <v>260</v>
      </c>
      <c r="B660" s="30"/>
      <c r="C660" s="3"/>
      <c r="D660" s="30"/>
      <c r="E660" s="2"/>
      <c r="F660" s="2"/>
    </row>
    <row r="661" spans="1:6">
      <c r="A661" s="53" t="s">
        <v>87</v>
      </c>
    </row>
    <row r="662" spans="1:6">
      <c r="A662" s="3" t="s">
        <v>88</v>
      </c>
    </row>
    <row r="663" spans="1:6">
      <c r="A663" s="3" t="s">
        <v>89</v>
      </c>
    </row>
    <row r="664" spans="1:6">
      <c r="A664" s="3" t="s">
        <v>90</v>
      </c>
    </row>
    <row r="665" spans="1:6">
      <c r="A665" s="17" t="s">
        <v>44</v>
      </c>
      <c r="D665" s="361"/>
      <c r="F665" s="18">
        <f>B665*D665</f>
        <v>0</v>
      </c>
    </row>
    <row r="666" spans="1:6" ht="10.5" customHeight="1">
      <c r="A666" s="20"/>
    </row>
    <row r="667" spans="1:6">
      <c r="A667" s="53" t="s">
        <v>251</v>
      </c>
    </row>
    <row r="668" spans="1:6">
      <c r="A668" s="3" t="s">
        <v>239</v>
      </c>
    </row>
    <row r="669" spans="1:6">
      <c r="A669" s="3" t="s">
        <v>91</v>
      </c>
    </row>
    <row r="670" spans="1:6">
      <c r="A670" s="17" t="s">
        <v>31</v>
      </c>
      <c r="D670" s="361"/>
      <c r="F670" s="18">
        <f>B670*D670</f>
        <v>0</v>
      </c>
    </row>
    <row r="671" spans="1:6" ht="11.25" customHeight="1">
      <c r="A671" s="22"/>
      <c r="B671" s="364"/>
      <c r="C671" s="20"/>
      <c r="D671" s="364"/>
      <c r="E671" s="21"/>
      <c r="F671" s="21"/>
    </row>
    <row r="672" spans="1:6">
      <c r="A672" s="53" t="s">
        <v>365</v>
      </c>
    </row>
    <row r="673" spans="1:6">
      <c r="A673" s="3" t="s">
        <v>181</v>
      </c>
    </row>
    <row r="674" spans="1:6">
      <c r="A674" s="53" t="s">
        <v>393</v>
      </c>
    </row>
    <row r="675" spans="1:6">
      <c r="A675" s="3" t="s">
        <v>91</v>
      </c>
    </row>
    <row r="676" spans="1:6">
      <c r="A676" s="17" t="s">
        <v>31</v>
      </c>
      <c r="D676" s="361"/>
      <c r="F676" s="18">
        <f>B676*D676</f>
        <v>0</v>
      </c>
    </row>
    <row r="677" spans="1:6" ht="10.5" customHeight="1"/>
    <row r="678" spans="1:6">
      <c r="A678" s="53" t="s">
        <v>366</v>
      </c>
    </row>
    <row r="679" spans="1:6">
      <c r="A679" s="3" t="s">
        <v>1</v>
      </c>
    </row>
    <row r="680" spans="1:6">
      <c r="A680" s="3" t="s">
        <v>7</v>
      </c>
    </row>
    <row r="681" spans="1:6">
      <c r="A681" s="3" t="s">
        <v>168</v>
      </c>
    </row>
    <row r="682" spans="1:6">
      <c r="A682" s="55" t="s">
        <v>298</v>
      </c>
      <c r="B682" s="30" t="s">
        <v>45</v>
      </c>
      <c r="C682" s="56"/>
      <c r="D682" s="361"/>
      <c r="F682" s="18">
        <f t="shared" ref="F682:F715" si="5">C682*D682</f>
        <v>0</v>
      </c>
    </row>
    <row r="683" spans="1:6">
      <c r="A683" s="55" t="s">
        <v>297</v>
      </c>
      <c r="B683" s="30" t="s">
        <v>45</v>
      </c>
      <c r="C683" s="56"/>
      <c r="D683" s="361"/>
      <c r="F683" s="18">
        <f t="shared" si="5"/>
        <v>0</v>
      </c>
    </row>
    <row r="684" spans="1:6" hidden="1">
      <c r="A684" s="53" t="s">
        <v>303</v>
      </c>
      <c r="B684" s="30" t="s">
        <v>45</v>
      </c>
      <c r="C684" s="56"/>
      <c r="D684" s="361"/>
      <c r="F684" s="18">
        <f t="shared" si="5"/>
        <v>0</v>
      </c>
    </row>
    <row r="685" spans="1:6">
      <c r="A685" s="53" t="s">
        <v>299</v>
      </c>
      <c r="B685" s="30" t="s">
        <v>45</v>
      </c>
      <c r="C685" s="56"/>
      <c r="D685" s="361"/>
      <c r="F685" s="18">
        <f t="shared" si="5"/>
        <v>0</v>
      </c>
    </row>
    <row r="686" spans="1:6">
      <c r="A686" s="3" t="s">
        <v>264</v>
      </c>
      <c r="B686" s="30" t="s">
        <v>45</v>
      </c>
      <c r="C686" s="56"/>
      <c r="D686" s="361"/>
      <c r="F686" s="18">
        <f t="shared" si="5"/>
        <v>0</v>
      </c>
    </row>
    <row r="687" spans="1:6">
      <c r="A687" s="3" t="s">
        <v>246</v>
      </c>
      <c r="B687" s="30" t="s">
        <v>45</v>
      </c>
      <c r="C687" s="56"/>
      <c r="D687" s="361"/>
      <c r="F687" s="18">
        <f t="shared" si="5"/>
        <v>0</v>
      </c>
    </row>
    <row r="688" spans="1:6">
      <c r="A688" s="53" t="s">
        <v>388</v>
      </c>
      <c r="B688" s="30" t="s">
        <v>45</v>
      </c>
      <c r="C688" s="56"/>
      <c r="D688" s="361"/>
      <c r="F688" s="18">
        <f t="shared" si="5"/>
        <v>0</v>
      </c>
    </row>
    <row r="689" spans="1:6">
      <c r="A689" s="53" t="s">
        <v>304</v>
      </c>
      <c r="B689" s="30" t="s">
        <v>45</v>
      </c>
      <c r="C689" s="56"/>
      <c r="D689" s="361"/>
      <c r="F689" s="18">
        <f t="shared" si="5"/>
        <v>0</v>
      </c>
    </row>
    <row r="690" spans="1:6" hidden="1">
      <c r="A690" s="53" t="s">
        <v>275</v>
      </c>
      <c r="B690" s="30" t="s">
        <v>45</v>
      </c>
      <c r="C690" s="56"/>
      <c r="D690" s="361"/>
      <c r="F690" s="18">
        <f t="shared" si="5"/>
        <v>0</v>
      </c>
    </row>
    <row r="691" spans="1:6">
      <c r="A691" s="53" t="s">
        <v>387</v>
      </c>
      <c r="B691" s="30" t="s">
        <v>45</v>
      </c>
      <c r="C691" s="56"/>
      <c r="D691" s="361"/>
      <c r="F691" s="18">
        <f t="shared" si="5"/>
        <v>0</v>
      </c>
    </row>
    <row r="692" spans="1:6" hidden="1">
      <c r="A692" s="53" t="s">
        <v>307</v>
      </c>
      <c r="B692" s="30" t="s">
        <v>45</v>
      </c>
      <c r="C692" s="56"/>
      <c r="D692" s="361"/>
      <c r="F692" s="18">
        <f t="shared" si="5"/>
        <v>0</v>
      </c>
    </row>
    <row r="693" spans="1:6">
      <c r="A693" s="53" t="s">
        <v>376</v>
      </c>
      <c r="B693" s="30" t="s">
        <v>45</v>
      </c>
      <c r="C693" s="56"/>
      <c r="D693" s="361"/>
      <c r="F693" s="18">
        <f t="shared" si="5"/>
        <v>0</v>
      </c>
    </row>
    <row r="694" spans="1:6">
      <c r="A694" s="53" t="s">
        <v>378</v>
      </c>
      <c r="B694" s="82" t="s">
        <v>45</v>
      </c>
      <c r="C694" s="56"/>
      <c r="D694" s="361"/>
      <c r="F694" s="18">
        <f t="shared" si="5"/>
        <v>0</v>
      </c>
    </row>
    <row r="695" spans="1:6">
      <c r="A695" s="53" t="s">
        <v>379</v>
      </c>
      <c r="B695" s="82" t="s">
        <v>45</v>
      </c>
      <c r="C695" s="56"/>
      <c r="D695" s="361"/>
      <c r="F695" s="18">
        <f t="shared" si="5"/>
        <v>0</v>
      </c>
    </row>
    <row r="696" spans="1:6">
      <c r="A696" s="53" t="s">
        <v>375</v>
      </c>
      <c r="B696" s="30" t="s">
        <v>45</v>
      </c>
      <c r="C696" s="56"/>
      <c r="D696" s="361"/>
      <c r="F696" s="18">
        <f t="shared" si="5"/>
        <v>0</v>
      </c>
    </row>
    <row r="697" spans="1:6" hidden="1">
      <c r="A697" s="53" t="s">
        <v>301</v>
      </c>
      <c r="B697" s="30" t="s">
        <v>45</v>
      </c>
      <c r="C697" s="56"/>
      <c r="D697" s="361"/>
      <c r="F697" s="18">
        <f t="shared" si="5"/>
        <v>0</v>
      </c>
    </row>
    <row r="698" spans="1:6" hidden="1">
      <c r="A698" s="53" t="s">
        <v>313</v>
      </c>
      <c r="B698" s="30" t="s">
        <v>45</v>
      </c>
      <c r="C698" s="56"/>
      <c r="D698" s="361"/>
      <c r="F698" s="18">
        <f>C698*D698</f>
        <v>0</v>
      </c>
    </row>
    <row r="699" spans="1:6" hidden="1">
      <c r="A699" s="53" t="s">
        <v>314</v>
      </c>
      <c r="B699" s="30" t="s">
        <v>45</v>
      </c>
      <c r="C699" s="56"/>
      <c r="D699" s="361"/>
      <c r="F699" s="18">
        <f>C699*D699</f>
        <v>0</v>
      </c>
    </row>
    <row r="700" spans="1:6">
      <c r="A700" s="53" t="s">
        <v>381</v>
      </c>
      <c r="B700" s="30" t="s">
        <v>45</v>
      </c>
      <c r="C700" s="56"/>
      <c r="D700" s="361"/>
      <c r="F700" s="18">
        <f>C700*D700</f>
        <v>0</v>
      </c>
    </row>
    <row r="701" spans="1:6">
      <c r="A701" s="53" t="s">
        <v>315</v>
      </c>
      <c r="B701" s="30" t="s">
        <v>45</v>
      </c>
      <c r="C701" s="56"/>
      <c r="D701" s="361"/>
      <c r="F701" s="18">
        <f>C701*D701</f>
        <v>0</v>
      </c>
    </row>
    <row r="702" spans="1:6">
      <c r="A702" s="53" t="s">
        <v>380</v>
      </c>
      <c r="B702" s="30" t="s">
        <v>45</v>
      </c>
      <c r="C702" s="56"/>
      <c r="D702" s="361"/>
      <c r="F702" s="18">
        <f t="shared" si="5"/>
        <v>0</v>
      </c>
    </row>
    <row r="703" spans="1:6">
      <c r="A703" s="3" t="s">
        <v>42</v>
      </c>
      <c r="B703" s="30" t="s">
        <v>45</v>
      </c>
      <c r="C703" s="56"/>
      <c r="D703" s="361"/>
      <c r="F703" s="18">
        <f t="shared" si="5"/>
        <v>0</v>
      </c>
    </row>
    <row r="704" spans="1:6">
      <c r="A704" s="3" t="s">
        <v>263</v>
      </c>
      <c r="B704" s="30" t="s">
        <v>45</v>
      </c>
      <c r="C704" s="56"/>
      <c r="D704" s="361"/>
      <c r="F704" s="18">
        <f t="shared" si="5"/>
        <v>0</v>
      </c>
    </row>
    <row r="705" spans="1:6">
      <c r="A705" s="53" t="s">
        <v>300</v>
      </c>
      <c r="B705" s="30" t="s">
        <v>45</v>
      </c>
      <c r="C705" s="56"/>
      <c r="D705" s="361"/>
      <c r="F705" s="18">
        <f t="shared" si="5"/>
        <v>0</v>
      </c>
    </row>
    <row r="706" spans="1:6" hidden="1">
      <c r="A706" s="53" t="s">
        <v>296</v>
      </c>
      <c r="B706" s="30" t="s">
        <v>45</v>
      </c>
      <c r="C706" s="56"/>
      <c r="D706" s="361"/>
      <c r="F706" s="18">
        <f t="shared" si="5"/>
        <v>0</v>
      </c>
    </row>
    <row r="707" spans="1:6">
      <c r="A707" s="3" t="s">
        <v>262</v>
      </c>
      <c r="B707" s="30" t="s">
        <v>45</v>
      </c>
      <c r="C707" s="56"/>
      <c r="D707" s="361"/>
      <c r="F707" s="18">
        <f t="shared" si="5"/>
        <v>0</v>
      </c>
    </row>
    <row r="708" spans="1:6">
      <c r="A708" s="53" t="s">
        <v>305</v>
      </c>
      <c r="B708" s="30" t="s">
        <v>45</v>
      </c>
      <c r="C708" s="56"/>
      <c r="D708" s="361"/>
      <c r="F708" s="18">
        <f t="shared" si="5"/>
        <v>0</v>
      </c>
    </row>
    <row r="709" spans="1:6">
      <c r="A709" s="53" t="s">
        <v>377</v>
      </c>
      <c r="B709" s="30" t="s">
        <v>45</v>
      </c>
      <c r="C709" s="56"/>
      <c r="D709" s="361"/>
      <c r="F709" s="18">
        <f t="shared" si="5"/>
        <v>0</v>
      </c>
    </row>
    <row r="710" spans="1:6" hidden="1">
      <c r="A710" s="53" t="s">
        <v>295</v>
      </c>
      <c r="B710" s="30" t="s">
        <v>45</v>
      </c>
      <c r="C710" s="56"/>
      <c r="D710" s="361"/>
      <c r="F710" s="18">
        <f t="shared" si="5"/>
        <v>0</v>
      </c>
    </row>
    <row r="711" spans="1:6" hidden="1">
      <c r="A711" s="53" t="s">
        <v>302</v>
      </c>
      <c r="B711" s="30" t="s">
        <v>45</v>
      </c>
      <c r="C711" s="56"/>
      <c r="D711" s="361"/>
      <c r="F711" s="18">
        <f t="shared" si="5"/>
        <v>0</v>
      </c>
    </row>
    <row r="712" spans="1:6">
      <c r="A712" s="55" t="s">
        <v>291</v>
      </c>
      <c r="B712" s="30" t="s">
        <v>45</v>
      </c>
      <c r="C712" s="56"/>
      <c r="D712" s="361"/>
      <c r="F712" s="18">
        <f t="shared" si="5"/>
        <v>0</v>
      </c>
    </row>
    <row r="713" spans="1:6">
      <c r="A713" s="55" t="s">
        <v>292</v>
      </c>
      <c r="B713" s="30" t="s">
        <v>45</v>
      </c>
      <c r="C713" s="56"/>
      <c r="D713" s="361"/>
      <c r="F713" s="18">
        <f t="shared" si="5"/>
        <v>0</v>
      </c>
    </row>
    <row r="714" spans="1:6">
      <c r="A714" s="55" t="s">
        <v>293</v>
      </c>
      <c r="B714" s="30" t="s">
        <v>45</v>
      </c>
      <c r="C714" s="56"/>
      <c r="D714" s="361"/>
      <c r="F714" s="18">
        <f t="shared" si="5"/>
        <v>0</v>
      </c>
    </row>
    <row r="715" spans="1:6" hidden="1">
      <c r="A715" s="55" t="s">
        <v>292</v>
      </c>
      <c r="B715" s="30" t="s">
        <v>45</v>
      </c>
      <c r="C715" s="56"/>
      <c r="D715" s="361"/>
      <c r="F715" s="18">
        <f t="shared" si="5"/>
        <v>0</v>
      </c>
    </row>
    <row r="716" spans="1:6" ht="9.75" customHeight="1">
      <c r="C716" s="35"/>
    </row>
    <row r="717" spans="1:6">
      <c r="A717" s="3" t="s">
        <v>255</v>
      </c>
    </row>
    <row r="718" spans="1:6">
      <c r="A718" s="3" t="s">
        <v>1</v>
      </c>
    </row>
    <row r="719" spans="1:6">
      <c r="A719" s="3" t="s">
        <v>8</v>
      </c>
    </row>
    <row r="720" spans="1:6" ht="10.5" customHeight="1"/>
    <row r="721" spans="1:6">
      <c r="A721" s="3" t="s">
        <v>9</v>
      </c>
    </row>
    <row r="722" spans="1:6">
      <c r="A722" s="3" t="s">
        <v>10</v>
      </c>
    </row>
    <row r="723" spans="1:6">
      <c r="A723" s="3" t="s">
        <v>11</v>
      </c>
    </row>
    <row r="724" spans="1:6">
      <c r="A724" s="3" t="s">
        <v>12</v>
      </c>
    </row>
    <row r="725" spans="1:6">
      <c r="A725" s="3" t="s">
        <v>13</v>
      </c>
    </row>
    <row r="726" spans="1:6">
      <c r="A726" s="3" t="s">
        <v>14</v>
      </c>
    </row>
    <row r="727" spans="1:6" ht="25.5">
      <c r="A727" s="80" t="s">
        <v>159</v>
      </c>
      <c r="B727" s="17"/>
      <c r="C727" s="3">
        <v>0</v>
      </c>
      <c r="D727" s="361"/>
      <c r="F727" s="18">
        <f>B727*D727</f>
        <v>0</v>
      </c>
    </row>
    <row r="728" spans="1:6" ht="38.25">
      <c r="A728" s="60" t="s">
        <v>256</v>
      </c>
      <c r="B728" s="17"/>
      <c r="C728" s="3">
        <v>0</v>
      </c>
      <c r="D728" s="361"/>
      <c r="F728" s="18">
        <f>B728*D728</f>
        <v>0</v>
      </c>
    </row>
    <row r="729" spans="1:6" ht="25.5">
      <c r="A729" s="80" t="s">
        <v>160</v>
      </c>
      <c r="B729" s="17"/>
      <c r="C729" s="3">
        <v>0</v>
      </c>
      <c r="D729" s="361"/>
      <c r="F729" s="18">
        <f>B729*D729</f>
        <v>0</v>
      </c>
    </row>
    <row r="730" spans="1:6">
      <c r="A730" s="80" t="s">
        <v>161</v>
      </c>
      <c r="B730" s="17"/>
      <c r="C730" s="3">
        <v>0</v>
      </c>
      <c r="D730" s="361"/>
      <c r="F730" s="18">
        <f>B730*D730</f>
        <v>0</v>
      </c>
    </row>
    <row r="731" spans="1:6" ht="25.5">
      <c r="A731" s="80" t="s">
        <v>162</v>
      </c>
      <c r="B731" s="17"/>
      <c r="C731" s="3">
        <v>0</v>
      </c>
      <c r="D731" s="361"/>
      <c r="F731" s="18">
        <f>B731*D731</f>
        <v>0</v>
      </c>
    </row>
    <row r="732" spans="1:6" ht="10.5" customHeight="1">
      <c r="A732" s="36"/>
      <c r="B732" s="17"/>
    </row>
    <row r="733" spans="1:6">
      <c r="A733" s="53" t="s">
        <v>367</v>
      </c>
    </row>
    <row r="734" spans="1:6">
      <c r="A734" s="3" t="s">
        <v>163</v>
      </c>
    </row>
    <row r="735" spans="1:6">
      <c r="A735" s="3" t="s">
        <v>92</v>
      </c>
    </row>
    <row r="736" spans="1:6">
      <c r="A736" s="3" t="s">
        <v>169</v>
      </c>
    </row>
    <row r="737" spans="1:6">
      <c r="A737" s="3" t="s">
        <v>164</v>
      </c>
    </row>
    <row r="738" spans="1:6">
      <c r="A738" s="3" t="s">
        <v>165</v>
      </c>
    </row>
    <row r="739" spans="1:6">
      <c r="A739" s="3" t="s">
        <v>16</v>
      </c>
    </row>
    <row r="740" spans="1:6">
      <c r="A740" s="3" t="s">
        <v>30</v>
      </c>
    </row>
    <row r="741" spans="1:6">
      <c r="A741" s="17" t="s">
        <v>166</v>
      </c>
      <c r="B741" s="30" t="s">
        <v>45</v>
      </c>
      <c r="C741" s="31"/>
      <c r="D741" s="361"/>
      <c r="F741" s="18">
        <f>C741*D741</f>
        <v>0</v>
      </c>
    </row>
    <row r="742" spans="1:6">
      <c r="A742" s="17" t="s">
        <v>167</v>
      </c>
      <c r="B742" s="30" t="s">
        <v>45</v>
      </c>
      <c r="C742" s="31"/>
      <c r="D742" s="361"/>
      <c r="F742" s="18">
        <f>C742*D742</f>
        <v>0</v>
      </c>
    </row>
    <row r="743" spans="1:6" ht="10.5" customHeight="1">
      <c r="A743" s="31"/>
    </row>
    <row r="744" spans="1:6" ht="51">
      <c r="A744" s="84" t="s">
        <v>403</v>
      </c>
    </row>
    <row r="745" spans="1:6">
      <c r="A745" s="17" t="s">
        <v>44</v>
      </c>
      <c r="D745" s="361"/>
      <c r="F745" s="18">
        <f>B745*D745</f>
        <v>0</v>
      </c>
    </row>
    <row r="746" spans="1:6" ht="10.5" customHeight="1"/>
    <row r="747" spans="1:6">
      <c r="A747" s="53" t="s">
        <v>369</v>
      </c>
    </row>
    <row r="748" spans="1:6">
      <c r="A748" s="3" t="s">
        <v>97</v>
      </c>
    </row>
    <row r="749" spans="1:6">
      <c r="A749" s="3" t="s">
        <v>98</v>
      </c>
    </row>
    <row r="750" spans="1:6">
      <c r="A750" s="3" t="s">
        <v>2</v>
      </c>
    </row>
    <row r="751" spans="1:6">
      <c r="A751" s="3" t="s">
        <v>99</v>
      </c>
    </row>
    <row r="752" spans="1:6">
      <c r="A752" s="3" t="s">
        <v>100</v>
      </c>
    </row>
    <row r="753" spans="1:6">
      <c r="A753" s="3" t="s">
        <v>101</v>
      </c>
    </row>
    <row r="754" spans="1:6">
      <c r="A754" s="17" t="s">
        <v>44</v>
      </c>
      <c r="B754" s="30">
        <f>B745</f>
        <v>0</v>
      </c>
      <c r="D754" s="361"/>
      <c r="F754" s="18">
        <f>B754*D754</f>
        <v>0</v>
      </c>
    </row>
    <row r="755" spans="1:6" ht="7.5" customHeight="1"/>
    <row r="756" spans="1:6">
      <c r="A756" s="53" t="s">
        <v>370</v>
      </c>
    </row>
    <row r="757" spans="1:6">
      <c r="A757" s="3" t="s">
        <v>102</v>
      </c>
    </row>
    <row r="758" spans="1:6">
      <c r="A758" s="3" t="s">
        <v>103</v>
      </c>
    </row>
    <row r="759" spans="1:6">
      <c r="A759" s="3" t="s">
        <v>104</v>
      </c>
    </row>
    <row r="760" spans="1:6">
      <c r="A760" s="3" t="s">
        <v>105</v>
      </c>
    </row>
    <row r="761" spans="1:6">
      <c r="A761" s="3" t="s">
        <v>106</v>
      </c>
    </row>
    <row r="762" spans="1:6">
      <c r="A762" s="3" t="s">
        <v>107</v>
      </c>
    </row>
    <row r="763" spans="1:6">
      <c r="A763" s="17" t="s">
        <v>44</v>
      </c>
      <c r="B763" s="30">
        <f>B745</f>
        <v>0</v>
      </c>
      <c r="D763" s="361"/>
      <c r="F763" s="18">
        <f>B763*D763</f>
        <v>0</v>
      </c>
    </row>
    <row r="764" spans="1:6" ht="10.5" customHeight="1">
      <c r="A764" s="17"/>
    </row>
    <row r="765" spans="1:6">
      <c r="A765" s="53" t="s">
        <v>371</v>
      </c>
    </row>
    <row r="766" spans="1:6">
      <c r="A766" s="3" t="s">
        <v>192</v>
      </c>
    </row>
    <row r="767" spans="1:6">
      <c r="A767" s="3" t="s">
        <v>193</v>
      </c>
    </row>
    <row r="768" spans="1:6">
      <c r="A768" s="3" t="s">
        <v>194</v>
      </c>
    </row>
    <row r="769" spans="1:6">
      <c r="A769" s="3" t="s">
        <v>195</v>
      </c>
    </row>
    <row r="770" spans="1:6">
      <c r="A770" s="3" t="s">
        <v>261</v>
      </c>
    </row>
    <row r="771" spans="1:6">
      <c r="A771" s="3" t="s">
        <v>196</v>
      </c>
    </row>
    <row r="772" spans="1:6">
      <c r="A772" s="3" t="s">
        <v>197</v>
      </c>
    </row>
    <row r="773" spans="1:6">
      <c r="A773" s="17" t="s">
        <v>45</v>
      </c>
      <c r="B773" s="42"/>
      <c r="D773" s="361"/>
      <c r="F773" s="18">
        <f>B773*D773</f>
        <v>0</v>
      </c>
    </row>
    <row r="774" spans="1:6" ht="9.75" customHeight="1">
      <c r="A774" s="17"/>
      <c r="B774" s="42"/>
    </row>
    <row r="775" spans="1:6" ht="15.75" customHeight="1">
      <c r="A775" s="23" t="s">
        <v>29</v>
      </c>
      <c r="B775" s="411"/>
      <c r="C775" s="24"/>
      <c r="D775" s="25" t="s">
        <v>23</v>
      </c>
      <c r="E775" s="26"/>
      <c r="F775" s="385">
        <f>SUM(F646:F774)</f>
        <v>0</v>
      </c>
    </row>
    <row r="776" spans="1:6" ht="15" customHeight="1">
      <c r="A776" s="9"/>
      <c r="D776" s="27"/>
      <c r="E776" s="27"/>
    </row>
    <row r="777" spans="1:6" ht="15.75" customHeight="1">
      <c r="A777" s="38" t="s">
        <v>32</v>
      </c>
    </row>
    <row r="779" spans="1:6">
      <c r="A779" s="3" t="s">
        <v>17</v>
      </c>
    </row>
    <row r="780" spans="1:6">
      <c r="A780" s="3" t="s">
        <v>203</v>
      </c>
    </row>
    <row r="781" spans="1:6">
      <c r="A781" s="3" t="s">
        <v>108</v>
      </c>
    </row>
    <row r="782" spans="1:6">
      <c r="A782" s="3" t="s">
        <v>109</v>
      </c>
    </row>
    <row r="783" spans="1:6">
      <c r="A783" s="3" t="s">
        <v>110</v>
      </c>
    </row>
    <row r="784" spans="1:6">
      <c r="A784" s="3" t="s">
        <v>111</v>
      </c>
    </row>
    <row r="785" spans="1:6">
      <c r="A785" s="17" t="s">
        <v>22</v>
      </c>
      <c r="B785" s="30">
        <f>1.8*1.8*3</f>
        <v>9.7200000000000006</v>
      </c>
      <c r="D785" s="361"/>
      <c r="F785" s="18">
        <f>B785*D785</f>
        <v>0</v>
      </c>
    </row>
    <row r="787" spans="1:6">
      <c r="A787" s="69" t="s">
        <v>112</v>
      </c>
    </row>
    <row r="788" spans="1:6">
      <c r="A788" s="69" t="s">
        <v>289</v>
      </c>
    </row>
    <row r="789" spans="1:6">
      <c r="A789" s="69" t="s">
        <v>113</v>
      </c>
    </row>
    <row r="790" spans="1:6" ht="67.7" customHeight="1">
      <c r="A790" s="69" t="s">
        <v>322</v>
      </c>
    </row>
    <row r="791" spans="1:6">
      <c r="A791" s="69" t="s">
        <v>119</v>
      </c>
    </row>
    <row r="792" spans="1:6">
      <c r="A792" s="17" t="s">
        <v>25</v>
      </c>
      <c r="B792" s="30">
        <f>2.75*3</f>
        <v>8.25</v>
      </c>
      <c r="D792" s="361"/>
      <c r="F792" s="39">
        <f>B792*D792</f>
        <v>0</v>
      </c>
    </row>
    <row r="794" spans="1:6">
      <c r="A794" s="3" t="s">
        <v>114</v>
      </c>
    </row>
    <row r="795" spans="1:6">
      <c r="A795" s="3" t="s">
        <v>188</v>
      </c>
    </row>
    <row r="796" spans="1:6">
      <c r="A796" s="3" t="s">
        <v>115</v>
      </c>
    </row>
    <row r="797" spans="1:6">
      <c r="A797" s="3" t="s">
        <v>116</v>
      </c>
    </row>
    <row r="798" spans="1:6">
      <c r="A798" s="3" t="s">
        <v>117</v>
      </c>
    </row>
    <row r="799" spans="1:6">
      <c r="A799" s="3" t="s">
        <v>118</v>
      </c>
    </row>
    <row r="800" spans="1:6">
      <c r="A800" s="3" t="s">
        <v>119</v>
      </c>
    </row>
    <row r="801" spans="1:6">
      <c r="A801" s="17" t="s">
        <v>25</v>
      </c>
      <c r="B801" s="30">
        <f>(3)*0.15*2</f>
        <v>0.89999999999999991</v>
      </c>
      <c r="D801" s="361"/>
      <c r="F801" s="18">
        <f>B801*D801</f>
        <v>0</v>
      </c>
    </row>
    <row r="803" spans="1:6">
      <c r="A803" s="3" t="s">
        <v>120</v>
      </c>
    </row>
    <row r="804" spans="1:6">
      <c r="A804" s="3" t="s">
        <v>121</v>
      </c>
    </row>
    <row r="805" spans="1:6">
      <c r="A805" s="3" t="s">
        <v>189</v>
      </c>
    </row>
    <row r="806" spans="1:6">
      <c r="A806" s="3" t="s">
        <v>122</v>
      </c>
    </row>
    <row r="807" spans="1:6">
      <c r="A807" s="3" t="s">
        <v>123</v>
      </c>
    </row>
    <row r="808" spans="1:6">
      <c r="A808" s="3" t="s">
        <v>124</v>
      </c>
    </row>
    <row r="809" spans="1:6">
      <c r="A809" s="3" t="s">
        <v>125</v>
      </c>
    </row>
    <row r="810" spans="1:6">
      <c r="A810" s="17" t="s">
        <v>25</v>
      </c>
      <c r="B810" s="30">
        <f>(2)*0.2</f>
        <v>0.4</v>
      </c>
      <c r="D810" s="361"/>
      <c r="F810" s="18">
        <f>B810*D810</f>
        <v>0</v>
      </c>
    </row>
    <row r="812" spans="1:6">
      <c r="A812" s="3" t="s">
        <v>126</v>
      </c>
    </row>
    <row r="813" spans="1:6">
      <c r="A813" s="3" t="s">
        <v>127</v>
      </c>
    </row>
    <row r="814" spans="1:6">
      <c r="A814" s="3" t="s">
        <v>128</v>
      </c>
    </row>
    <row r="815" spans="1:6">
      <c r="A815" s="3" t="s">
        <v>129</v>
      </c>
    </row>
    <row r="816" spans="1:6">
      <c r="A816" s="3" t="s">
        <v>130</v>
      </c>
    </row>
    <row r="817" spans="1:6">
      <c r="A817" s="3" t="s">
        <v>131</v>
      </c>
    </row>
    <row r="818" spans="1:6">
      <c r="A818" s="3" t="s">
        <v>132</v>
      </c>
    </row>
    <row r="819" spans="1:6">
      <c r="A819" s="3" t="s">
        <v>133</v>
      </c>
    </row>
    <row r="820" spans="1:6">
      <c r="A820" s="3" t="s">
        <v>134</v>
      </c>
    </row>
    <row r="821" spans="1:6">
      <c r="A821" s="3" t="s">
        <v>135</v>
      </c>
    </row>
    <row r="822" spans="1:6">
      <c r="A822" s="53" t="s">
        <v>382</v>
      </c>
      <c r="B822" s="30">
        <f>3*10</f>
        <v>30</v>
      </c>
      <c r="D822" s="361"/>
      <c r="F822" s="18">
        <f t="shared" ref="F822:F827" si="6">B822*D822</f>
        <v>0</v>
      </c>
    </row>
    <row r="823" spans="1:6">
      <c r="A823" s="53" t="s">
        <v>383</v>
      </c>
      <c r="B823" s="30">
        <f>3*30</f>
        <v>90</v>
      </c>
      <c r="D823" s="361"/>
      <c r="F823" s="18">
        <f t="shared" si="6"/>
        <v>0</v>
      </c>
    </row>
    <row r="824" spans="1:6">
      <c r="A824" s="53" t="s">
        <v>384</v>
      </c>
      <c r="B824" s="30">
        <f>3*10</f>
        <v>30</v>
      </c>
      <c r="D824" s="361"/>
      <c r="F824" s="18">
        <f t="shared" si="6"/>
        <v>0</v>
      </c>
    </row>
    <row r="825" spans="1:6">
      <c r="A825" s="53" t="s">
        <v>385</v>
      </c>
      <c r="B825" s="30">
        <f>3*15</f>
        <v>45</v>
      </c>
      <c r="D825" s="361"/>
      <c r="F825" s="18">
        <f t="shared" si="6"/>
        <v>0</v>
      </c>
    </row>
    <row r="826" spans="1:6">
      <c r="A826" s="3" t="s">
        <v>271</v>
      </c>
      <c r="B826" s="30">
        <f>3*100</f>
        <v>300</v>
      </c>
      <c r="D826" s="361"/>
      <c r="F826" s="18">
        <f t="shared" si="6"/>
        <v>0</v>
      </c>
    </row>
    <row r="827" spans="1:6">
      <c r="A827" s="3" t="s">
        <v>272</v>
      </c>
      <c r="B827" s="30">
        <f>3*25</f>
        <v>75</v>
      </c>
      <c r="D827" s="361"/>
      <c r="F827" s="18">
        <f t="shared" si="6"/>
        <v>0</v>
      </c>
    </row>
    <row r="829" spans="1:6" ht="12.75" hidden="1" customHeight="1">
      <c r="A829" s="3" t="s">
        <v>190</v>
      </c>
    </row>
    <row r="830" spans="1:6" ht="12.75" hidden="1" customHeight="1">
      <c r="A830" s="3" t="s">
        <v>136</v>
      </c>
    </row>
    <row r="831" spans="1:6" ht="12.75" hidden="1" customHeight="1">
      <c r="A831" s="3" t="s">
        <v>137</v>
      </c>
    </row>
    <row r="832" spans="1:6" ht="12.75" hidden="1" customHeight="1">
      <c r="A832" s="3" t="s">
        <v>138</v>
      </c>
    </row>
    <row r="833" spans="1:6" ht="12.75" hidden="1" customHeight="1">
      <c r="A833" s="3" t="s">
        <v>139</v>
      </c>
    </row>
    <row r="834" spans="1:6" ht="12.75" hidden="1" customHeight="1">
      <c r="A834" s="3" t="s">
        <v>140</v>
      </c>
    </row>
    <row r="835" spans="1:6" ht="12.75" hidden="1" customHeight="1">
      <c r="A835" s="3" t="s">
        <v>141</v>
      </c>
    </row>
    <row r="836" spans="1:6" ht="14.25" hidden="1" customHeight="1">
      <c r="A836" s="3" t="s">
        <v>273</v>
      </c>
    </row>
    <row r="837" spans="1:6" ht="12.75" hidden="1" customHeight="1">
      <c r="A837" s="3" t="s">
        <v>142</v>
      </c>
    </row>
    <row r="838" spans="1:6" ht="14.25" hidden="1" customHeight="1">
      <c r="A838" s="17" t="s">
        <v>274</v>
      </c>
      <c r="B838" s="30">
        <v>0</v>
      </c>
      <c r="D838" s="361"/>
      <c r="F838" s="18">
        <f>B838*D838</f>
        <v>0</v>
      </c>
    </row>
    <row r="839" spans="1:6" hidden="1">
      <c r="A839" s="17"/>
    </row>
    <row r="840" spans="1:6" ht="105" hidden="1" customHeight="1">
      <c r="A840" s="54" t="s">
        <v>290</v>
      </c>
    </row>
    <row r="841" spans="1:6" ht="94.7" hidden="1" customHeight="1">
      <c r="A841" s="40" t="s">
        <v>233</v>
      </c>
    </row>
    <row r="842" spans="1:6" ht="14.25" hidden="1">
      <c r="A842" s="17" t="s">
        <v>274</v>
      </c>
      <c r="B842" s="30">
        <v>0</v>
      </c>
      <c r="D842" s="361">
        <v>150</v>
      </c>
      <c r="F842" s="18">
        <f>B842*D842</f>
        <v>0</v>
      </c>
    </row>
    <row r="843" spans="1:6" hidden="1">
      <c r="A843" s="17"/>
    </row>
    <row r="844" spans="1:6" ht="153" hidden="1" customHeight="1">
      <c r="A844" s="64" t="s">
        <v>318</v>
      </c>
      <c r="B844" s="203"/>
      <c r="C844" s="66"/>
      <c r="D844" s="203"/>
      <c r="E844" s="65"/>
      <c r="F844" s="65"/>
    </row>
    <row r="845" spans="1:6" hidden="1">
      <c r="A845" s="58" t="s">
        <v>320</v>
      </c>
      <c r="B845" s="82">
        <f>1*B527*1.2</f>
        <v>0</v>
      </c>
      <c r="C845" s="53"/>
      <c r="D845" s="363">
        <v>175</v>
      </c>
      <c r="E845" s="59"/>
      <c r="F845" s="63">
        <f>B845*D845</f>
        <v>0</v>
      </c>
    </row>
    <row r="846" spans="1:6" hidden="1">
      <c r="A846" s="58" t="s">
        <v>332</v>
      </c>
      <c r="B846" s="82">
        <v>0</v>
      </c>
      <c r="C846" s="53"/>
      <c r="D846" s="363">
        <v>175</v>
      </c>
      <c r="E846" s="59"/>
      <c r="F846" s="63">
        <f>B846*D846</f>
        <v>0</v>
      </c>
    </row>
    <row r="847" spans="1:6" hidden="1">
      <c r="A847" s="58" t="s">
        <v>321</v>
      </c>
      <c r="B847" s="82">
        <v>0</v>
      </c>
      <c r="C847" s="53"/>
      <c r="D847" s="363">
        <v>175</v>
      </c>
      <c r="E847" s="59"/>
      <c r="F847" s="63">
        <f>B847*D847</f>
        <v>0</v>
      </c>
    </row>
    <row r="848" spans="1:6" hidden="1">
      <c r="A848" s="67"/>
      <c r="B848" s="203"/>
      <c r="C848" s="66"/>
      <c r="D848" s="203"/>
      <c r="E848" s="65"/>
      <c r="F848" s="65"/>
    </row>
    <row r="849" spans="1:6" ht="112.7" hidden="1" customHeight="1">
      <c r="A849" s="64" t="s">
        <v>333</v>
      </c>
      <c r="B849" s="203"/>
      <c r="C849" s="66"/>
      <c r="D849" s="203"/>
      <c r="E849" s="65"/>
      <c r="F849" s="65"/>
    </row>
    <row r="850" spans="1:6" hidden="1">
      <c r="A850" s="58" t="s">
        <v>320</v>
      </c>
      <c r="B850" s="82">
        <v>0</v>
      </c>
      <c r="C850" s="53"/>
      <c r="D850" s="363">
        <v>175</v>
      </c>
      <c r="E850" s="59"/>
      <c r="F850" s="63">
        <f>B850*D850</f>
        <v>0</v>
      </c>
    </row>
    <row r="851" spans="1:6" hidden="1">
      <c r="A851" s="58" t="s">
        <v>332</v>
      </c>
      <c r="B851" s="82">
        <v>0</v>
      </c>
      <c r="C851" s="53"/>
      <c r="D851" s="363">
        <v>175</v>
      </c>
      <c r="E851" s="59"/>
      <c r="F851" s="63">
        <f>B851*D851</f>
        <v>0</v>
      </c>
    </row>
    <row r="852" spans="1:6" hidden="1">
      <c r="A852" s="58" t="s">
        <v>321</v>
      </c>
      <c r="B852" s="82">
        <v>0</v>
      </c>
      <c r="C852" s="53"/>
      <c r="D852" s="363">
        <v>175</v>
      </c>
      <c r="E852" s="59"/>
      <c r="F852" s="63">
        <f>B852*D852</f>
        <v>0</v>
      </c>
    </row>
    <row r="853" spans="1:6" hidden="1">
      <c r="A853" s="17"/>
      <c r="D853" s="361"/>
      <c r="F853" s="18"/>
    </row>
    <row r="854" spans="1:6" ht="15.75">
      <c r="A854" s="23" t="s">
        <v>32</v>
      </c>
      <c r="B854" s="436"/>
      <c r="C854" s="41"/>
      <c r="D854" s="25" t="s">
        <v>23</v>
      </c>
      <c r="E854" s="26"/>
      <c r="F854" s="385">
        <f>SUM(F777:F842)</f>
        <v>0</v>
      </c>
    </row>
    <row r="856" spans="1:6" ht="15.75">
      <c r="A856" s="9" t="s">
        <v>33</v>
      </c>
    </row>
    <row r="858" spans="1:6">
      <c r="A858" s="3" t="s">
        <v>143</v>
      </c>
    </row>
    <row r="859" spans="1:6">
      <c r="A859" s="3" t="s">
        <v>144</v>
      </c>
    </row>
    <row r="860" spans="1:6">
      <c r="A860" s="3" t="s">
        <v>145</v>
      </c>
    </row>
    <row r="861" spans="1:6">
      <c r="A861" s="3" t="s">
        <v>0</v>
      </c>
    </row>
    <row r="862" spans="1:6">
      <c r="A862" s="3" t="s">
        <v>146</v>
      </c>
    </row>
    <row r="863" spans="1:6">
      <c r="A863" s="17" t="s">
        <v>45</v>
      </c>
      <c r="B863" s="30">
        <v>9</v>
      </c>
      <c r="C863" s="17"/>
      <c r="D863" s="361"/>
      <c r="F863" s="18">
        <f>B863*D863</f>
        <v>0</v>
      </c>
    </row>
    <row r="865" spans="1:6">
      <c r="A865" s="3" t="s">
        <v>34</v>
      </c>
    </row>
    <row r="866" spans="1:6">
      <c r="A866" s="3" t="s">
        <v>147</v>
      </c>
    </row>
    <row r="867" spans="1:6">
      <c r="A867" s="3" t="s">
        <v>148</v>
      </c>
    </row>
    <row r="868" spans="1:6">
      <c r="A868" s="3" t="s">
        <v>18</v>
      </c>
    </row>
    <row r="869" spans="1:6">
      <c r="A869" s="3" t="s">
        <v>149</v>
      </c>
    </row>
    <row r="870" spans="1:6">
      <c r="A870" s="3" t="s">
        <v>19</v>
      </c>
    </row>
    <row r="871" spans="1:6">
      <c r="A871" s="3" t="s">
        <v>20</v>
      </c>
    </row>
    <row r="872" spans="1:6">
      <c r="A872" s="17" t="s">
        <v>22</v>
      </c>
      <c r="B872" s="30">
        <f>1.4*1.2*3*5</f>
        <v>25.2</v>
      </c>
      <c r="D872" s="361"/>
      <c r="F872" s="18">
        <f>B872*D872</f>
        <v>0</v>
      </c>
    </row>
    <row r="874" spans="1:6" ht="15.75">
      <c r="A874" s="23" t="s">
        <v>33</v>
      </c>
      <c r="B874" s="436"/>
      <c r="C874" s="41"/>
      <c r="D874" s="25" t="s">
        <v>23</v>
      </c>
      <c r="E874" s="26"/>
      <c r="F874" s="385">
        <f>SUM(F857:F873)</f>
        <v>0</v>
      </c>
    </row>
    <row r="875" spans="1:6" ht="15.75" customHeight="1"/>
    <row r="876" spans="1:6" ht="16.5">
      <c r="A876" s="43" t="s">
        <v>180</v>
      </c>
    </row>
    <row r="878" spans="1:6" hidden="1">
      <c r="A878" s="3" t="s">
        <v>204</v>
      </c>
    </row>
    <row r="879" spans="1:6" hidden="1">
      <c r="A879" s="3" t="s">
        <v>3</v>
      </c>
    </row>
    <row r="880" spans="1:6" hidden="1">
      <c r="A880" s="3" t="s">
        <v>150</v>
      </c>
    </row>
    <row r="881" spans="1:6" hidden="1">
      <c r="A881" s="3" t="s">
        <v>151</v>
      </c>
    </row>
    <row r="882" spans="1:6" hidden="1">
      <c r="A882" s="3" t="s">
        <v>4</v>
      </c>
    </row>
    <row r="883" spans="1:6" hidden="1">
      <c r="A883" s="3" t="s">
        <v>5</v>
      </c>
    </row>
    <row r="884" spans="1:6" hidden="1">
      <c r="A884" s="3" t="s">
        <v>6</v>
      </c>
    </row>
    <row r="885" spans="1:6" hidden="1">
      <c r="A885" s="3" t="s">
        <v>152</v>
      </c>
    </row>
    <row r="886" spans="1:6" hidden="1">
      <c r="A886" s="3" t="s">
        <v>240</v>
      </c>
    </row>
    <row r="887" spans="1:6" s="12" customFormat="1" hidden="1">
      <c r="A887" s="17" t="s">
        <v>44</v>
      </c>
      <c r="B887" s="30">
        <v>0</v>
      </c>
      <c r="C887" s="17"/>
      <c r="D887" s="361"/>
      <c r="E887" s="2"/>
      <c r="F887" s="18">
        <f>B887*D887</f>
        <v>0</v>
      </c>
    </row>
    <row r="888" spans="1:6" s="12" customFormat="1" hidden="1">
      <c r="A888" s="3"/>
      <c r="B888" s="30"/>
      <c r="C888" s="3"/>
      <c r="D888" s="30"/>
      <c r="E888" s="2"/>
      <c r="F888" s="2"/>
    </row>
    <row r="889" spans="1:6" s="12" customFormat="1">
      <c r="A889" s="53" t="s">
        <v>372</v>
      </c>
      <c r="B889" s="30"/>
      <c r="C889" s="3"/>
      <c r="D889" s="30"/>
      <c r="E889" s="2"/>
      <c r="F889" s="2"/>
    </row>
    <row r="890" spans="1:6" s="12" customFormat="1">
      <c r="A890" s="3" t="s">
        <v>153</v>
      </c>
      <c r="B890" s="30"/>
      <c r="C890" s="3"/>
      <c r="D890" s="30"/>
      <c r="E890" s="2"/>
      <c r="F890" s="2"/>
    </row>
    <row r="891" spans="1:6" s="12" customFormat="1">
      <c r="A891" s="3" t="s">
        <v>154</v>
      </c>
      <c r="B891" s="30"/>
      <c r="C891" s="3"/>
      <c r="D891" s="30"/>
      <c r="E891" s="2"/>
      <c r="F891" s="2"/>
    </row>
    <row r="892" spans="1:6" s="12" customFormat="1">
      <c r="A892" s="3" t="s">
        <v>155</v>
      </c>
      <c r="B892" s="30"/>
      <c r="C892" s="3"/>
      <c r="D892" s="30"/>
      <c r="E892" s="2"/>
      <c r="F892" s="2"/>
    </row>
    <row r="893" spans="1:6" s="12" customFormat="1">
      <c r="A893" s="3" t="s">
        <v>156</v>
      </c>
      <c r="B893" s="30"/>
      <c r="C893" s="3"/>
      <c r="D893" s="30"/>
      <c r="E893" s="2"/>
      <c r="F893" s="2"/>
    </row>
    <row r="894" spans="1:6" s="12" customFormat="1">
      <c r="A894" s="3" t="s">
        <v>41</v>
      </c>
      <c r="B894" s="30"/>
      <c r="C894" s="3"/>
      <c r="D894" s="30"/>
      <c r="E894" s="2"/>
      <c r="F894" s="2"/>
    </row>
    <row r="895" spans="1:6" s="12" customFormat="1">
      <c r="A895" s="17" t="s">
        <v>44</v>
      </c>
      <c r="B895" s="30">
        <f>B520</f>
        <v>121.08</v>
      </c>
      <c r="C895" s="17"/>
      <c r="D895" s="361"/>
      <c r="E895" s="2"/>
      <c r="F895" s="18">
        <f>B895*D895</f>
        <v>0</v>
      </c>
    </row>
    <row r="896" spans="1:6" s="12" customFormat="1">
      <c r="A896" s="3"/>
      <c r="B896" s="30"/>
      <c r="C896" s="3"/>
      <c r="D896" s="30"/>
      <c r="E896" s="2"/>
      <c r="F896" s="2"/>
    </row>
    <row r="897" spans="1:8" s="12" customFormat="1" ht="102">
      <c r="A897" s="60" t="s">
        <v>323</v>
      </c>
      <c r="B897" s="30"/>
      <c r="C897" s="3"/>
      <c r="D897" s="30"/>
      <c r="E897" s="2"/>
      <c r="F897" s="2"/>
    </row>
    <row r="898" spans="1:8" s="12" customFormat="1" ht="76.5">
      <c r="A898" s="60" t="s">
        <v>324</v>
      </c>
      <c r="B898" s="30"/>
      <c r="C898" s="3"/>
      <c r="D898" s="30"/>
      <c r="E898" s="2"/>
      <c r="F898" s="2"/>
    </row>
    <row r="899" spans="1:8" s="12" customFormat="1" ht="38.25">
      <c r="A899" s="60" t="s">
        <v>325</v>
      </c>
      <c r="B899" s="30"/>
      <c r="C899" s="3"/>
      <c r="D899" s="30"/>
      <c r="E899" s="2"/>
      <c r="F899" s="2"/>
      <c r="H899" s="30"/>
    </row>
    <row r="900" spans="1:8" s="12" customFormat="1" ht="51">
      <c r="A900" s="60" t="s">
        <v>326</v>
      </c>
      <c r="B900" s="30"/>
      <c r="C900" s="3"/>
      <c r="D900" s="30"/>
      <c r="E900" s="2"/>
      <c r="F900" s="2"/>
      <c r="H900" s="30"/>
    </row>
    <row r="901" spans="1:8">
      <c r="A901" s="17" t="s">
        <v>44</v>
      </c>
      <c r="B901" s="30">
        <v>5</v>
      </c>
      <c r="C901" s="17"/>
      <c r="D901" s="361"/>
      <c r="F901" s="18">
        <f>B901*D901</f>
        <v>0</v>
      </c>
    </row>
    <row r="903" spans="1:8" ht="89.25">
      <c r="A903" s="60" t="s">
        <v>327</v>
      </c>
    </row>
    <row r="904" spans="1:8" ht="91.5" customHeight="1">
      <c r="A904" s="60" t="s">
        <v>328</v>
      </c>
    </row>
    <row r="905" spans="1:8" ht="25.5">
      <c r="A905" s="60" t="s">
        <v>329</v>
      </c>
    </row>
    <row r="906" spans="1:8" ht="41.25" customHeight="1">
      <c r="A906" s="60" t="s">
        <v>330</v>
      </c>
    </row>
    <row r="907" spans="1:8">
      <c r="A907" s="17" t="s">
        <v>44</v>
      </c>
      <c r="B907" s="30">
        <v>5</v>
      </c>
      <c r="C907" s="17"/>
      <c r="D907" s="361"/>
      <c r="F907" s="18">
        <f>B907*D907</f>
        <v>0</v>
      </c>
    </row>
    <row r="909" spans="1:8">
      <c r="A909" s="53" t="s">
        <v>281</v>
      </c>
    </row>
    <row r="910" spans="1:8" ht="38.25">
      <c r="A910" s="60" t="s">
        <v>331</v>
      </c>
    </row>
    <row r="911" spans="1:8">
      <c r="A911" s="17" t="s">
        <v>45</v>
      </c>
      <c r="B911" s="30">
        <v>1</v>
      </c>
      <c r="C911" s="17"/>
      <c r="D911" s="361"/>
      <c r="F911" s="18">
        <f>B911*D911</f>
        <v>0</v>
      </c>
    </row>
    <row r="913" spans="1:6">
      <c r="A913" s="3" t="s">
        <v>282</v>
      </c>
    </row>
    <row r="914" spans="1:6">
      <c r="A914" s="3" t="s">
        <v>15</v>
      </c>
    </row>
    <row r="915" spans="1:6">
      <c r="A915" s="3" t="s">
        <v>21</v>
      </c>
    </row>
    <row r="916" spans="1:6">
      <c r="A916" s="3" t="s">
        <v>35</v>
      </c>
      <c r="B916" s="30">
        <f>B520</f>
        <v>121.08</v>
      </c>
      <c r="D916" s="361"/>
      <c r="F916" s="18">
        <f>B916*D916</f>
        <v>0</v>
      </c>
    </row>
    <row r="917" spans="1:6">
      <c r="A917" s="44" t="s">
        <v>241</v>
      </c>
      <c r="B917" s="30">
        <f>B916</f>
        <v>121.08</v>
      </c>
      <c r="D917" s="361"/>
      <c r="F917" s="18">
        <f>B917*D917</f>
        <v>0</v>
      </c>
    </row>
    <row r="918" spans="1:6">
      <c r="A918" s="44"/>
    </row>
    <row r="919" spans="1:6">
      <c r="A919" s="3" t="s">
        <v>283</v>
      </c>
      <c r="C919" s="20"/>
      <c r="D919" s="364"/>
      <c r="E919" s="21"/>
      <c r="F919" s="21"/>
    </row>
    <row r="920" spans="1:6">
      <c r="A920" s="3" t="s">
        <v>191</v>
      </c>
      <c r="C920" s="20"/>
      <c r="D920" s="364"/>
      <c r="E920" s="21"/>
      <c r="F920" s="21"/>
    </row>
    <row r="921" spans="1:6">
      <c r="A921" s="3" t="s">
        <v>178</v>
      </c>
      <c r="C921" s="20"/>
      <c r="D921" s="364"/>
      <c r="E921" s="21"/>
      <c r="F921" s="21"/>
    </row>
    <row r="922" spans="1:6">
      <c r="A922" s="3" t="s">
        <v>179</v>
      </c>
      <c r="C922" s="20"/>
      <c r="D922" s="364"/>
      <c r="E922" s="21"/>
      <c r="F922" s="21"/>
    </row>
    <row r="923" spans="1:6">
      <c r="A923" s="17" t="s">
        <v>44</v>
      </c>
      <c r="B923" s="30">
        <f>B520</f>
        <v>121.08</v>
      </c>
      <c r="C923" s="20"/>
      <c r="D923" s="361"/>
      <c r="E923" s="21"/>
      <c r="F923" s="18">
        <f>B923*D923</f>
        <v>0</v>
      </c>
    </row>
    <row r="924" spans="1:6">
      <c r="A924" s="17"/>
      <c r="C924" s="20"/>
      <c r="E924" s="21"/>
    </row>
    <row r="925" spans="1:6" ht="51">
      <c r="A925" s="60" t="s">
        <v>340</v>
      </c>
      <c r="B925" s="82"/>
      <c r="C925" s="53"/>
      <c r="D925" s="82"/>
      <c r="E925" s="59"/>
      <c r="F925" s="59"/>
    </row>
    <row r="926" spans="1:6">
      <c r="A926" s="58" t="s">
        <v>44</v>
      </c>
      <c r="B926" s="30">
        <f>B923</f>
        <v>121.08</v>
      </c>
      <c r="C926" s="53"/>
      <c r="D926" s="363"/>
      <c r="E926" s="59"/>
      <c r="F926" s="18">
        <f>B926*D926</f>
        <v>0</v>
      </c>
    </row>
    <row r="927" spans="1:6" hidden="1">
      <c r="A927" s="17"/>
      <c r="B927" s="437"/>
      <c r="C927" s="20"/>
      <c r="E927" s="21"/>
    </row>
    <row r="928" spans="1:6" hidden="1">
      <c r="A928" s="17"/>
      <c r="C928" s="20"/>
      <c r="E928" s="21"/>
    </row>
    <row r="929" spans="1:6" hidden="1">
      <c r="A929" s="22"/>
      <c r="B929" s="364"/>
      <c r="C929" s="20"/>
      <c r="D929" s="364"/>
      <c r="E929" s="21"/>
      <c r="F929" s="21"/>
    </row>
    <row r="930" spans="1:6" hidden="1">
      <c r="A930" s="53" t="s">
        <v>284</v>
      </c>
      <c r="B930" s="82"/>
    </row>
    <row r="931" spans="1:6" hidden="1">
      <c r="A931" s="53" t="s">
        <v>185</v>
      </c>
      <c r="B931" s="82"/>
    </row>
    <row r="932" spans="1:6" hidden="1">
      <c r="A932" s="53" t="s">
        <v>198</v>
      </c>
      <c r="B932" s="82"/>
    </row>
    <row r="933" spans="1:6" hidden="1">
      <c r="A933" s="53" t="s">
        <v>186</v>
      </c>
      <c r="B933" s="82"/>
    </row>
    <row r="934" spans="1:6" hidden="1">
      <c r="A934" s="53" t="s">
        <v>187</v>
      </c>
      <c r="B934" s="82"/>
    </row>
    <row r="935" spans="1:6" hidden="1">
      <c r="A935" s="460" t="s">
        <v>205</v>
      </c>
      <c r="B935" s="460"/>
      <c r="E935" s="3"/>
    </row>
    <row r="936" spans="1:6" hidden="1">
      <c r="A936" s="17" t="s">
        <v>44</v>
      </c>
      <c r="B936" s="30">
        <v>0</v>
      </c>
      <c r="D936" s="361"/>
      <c r="F936" s="18">
        <f>B936*D936</f>
        <v>0</v>
      </c>
    </row>
    <row r="937" spans="1:6">
      <c r="A937" s="32"/>
      <c r="D937" s="45"/>
      <c r="E937" s="45"/>
    </row>
    <row r="938" spans="1:6" ht="16.5">
      <c r="A938" s="46" t="s">
        <v>180</v>
      </c>
      <c r="B938" s="436"/>
      <c r="C938" s="41"/>
      <c r="D938" s="25" t="s">
        <v>23</v>
      </c>
      <c r="E938" s="26"/>
      <c r="F938" s="385">
        <f>SUM(F878:F937)</f>
        <v>0</v>
      </c>
    </row>
    <row r="939" spans="1:6" ht="16.5">
      <c r="A939" s="43"/>
      <c r="B939" s="365"/>
      <c r="C939" s="33"/>
      <c r="D939" s="27"/>
      <c r="E939" s="27"/>
    </row>
    <row r="940" spans="1:6" ht="17.100000000000001" customHeight="1">
      <c r="A940" s="47" t="s">
        <v>157</v>
      </c>
      <c r="B940" s="365"/>
      <c r="C940" s="33"/>
      <c r="D940" s="27"/>
      <c r="E940" s="27"/>
    </row>
    <row r="941" spans="1:6" ht="17.100000000000001" customHeight="1">
      <c r="A941" s="47"/>
      <c r="B941" s="365"/>
      <c r="C941" s="33"/>
      <c r="D941" s="27"/>
      <c r="E941" s="27"/>
    </row>
    <row r="942" spans="1:6" ht="17.100000000000001" customHeight="1">
      <c r="A942" s="92" t="s">
        <v>408</v>
      </c>
      <c r="B942" s="365"/>
      <c r="C942" s="33"/>
      <c r="D942" s="27"/>
      <c r="E942" s="27"/>
    </row>
    <row r="943" spans="1:6" ht="17.100000000000001" customHeight="1">
      <c r="A943" s="93" t="s">
        <v>413</v>
      </c>
      <c r="B943" s="365"/>
      <c r="C943" s="33"/>
      <c r="D943" s="27"/>
      <c r="E943" s="27"/>
    </row>
    <row r="944" spans="1:6" ht="17.100000000000001" customHeight="1">
      <c r="A944" s="94" t="s">
        <v>386</v>
      </c>
      <c r="B944" s="365"/>
      <c r="C944" s="33"/>
      <c r="D944" s="27"/>
      <c r="E944" s="27"/>
    </row>
    <row r="945" spans="1:7" ht="17.100000000000001" customHeight="1"/>
    <row r="946" spans="1:7" ht="17.100000000000001" customHeight="1">
      <c r="A946" s="48"/>
    </row>
    <row r="947" spans="1:7" ht="18">
      <c r="A947" s="159" t="s">
        <v>36</v>
      </c>
      <c r="B947" s="361"/>
      <c r="C947" s="353"/>
      <c r="D947" s="361"/>
      <c r="E947" s="354"/>
      <c r="F947" s="49">
        <f>F558</f>
        <v>0</v>
      </c>
    </row>
    <row r="948" spans="1:7" ht="12.2" customHeight="1">
      <c r="A948" s="48"/>
      <c r="F948" s="50"/>
    </row>
    <row r="949" spans="1:7" ht="18">
      <c r="A949" s="159" t="s">
        <v>37</v>
      </c>
      <c r="B949" s="361"/>
      <c r="C949" s="353"/>
      <c r="D949" s="361"/>
      <c r="E949" s="354"/>
      <c r="F949" s="49">
        <f>F644</f>
        <v>0</v>
      </c>
    </row>
    <row r="950" spans="1:7" ht="12.2" customHeight="1">
      <c r="A950" s="48"/>
      <c r="F950" s="50"/>
    </row>
    <row r="951" spans="1:7" ht="18">
      <c r="A951" s="159" t="s">
        <v>158</v>
      </c>
      <c r="B951" s="361"/>
      <c r="C951" s="353"/>
      <c r="D951" s="361"/>
      <c r="E951" s="354"/>
      <c r="F951" s="49">
        <f>F775</f>
        <v>0</v>
      </c>
    </row>
    <row r="952" spans="1:7" ht="12.2" customHeight="1">
      <c r="A952" s="48"/>
      <c r="F952" s="50"/>
    </row>
    <row r="953" spans="1:7" ht="18">
      <c r="A953" s="159" t="s">
        <v>38</v>
      </c>
      <c r="B953" s="361"/>
      <c r="C953" s="353"/>
      <c r="D953" s="361"/>
      <c r="E953" s="354"/>
      <c r="F953" s="49">
        <f>F854</f>
        <v>0</v>
      </c>
    </row>
    <row r="954" spans="1:7" ht="12.2" customHeight="1">
      <c r="A954" s="48"/>
      <c r="F954" s="50"/>
    </row>
    <row r="955" spans="1:7" ht="18">
      <c r="A955" s="159" t="s">
        <v>39</v>
      </c>
      <c r="B955" s="361"/>
      <c r="C955" s="353"/>
      <c r="D955" s="361"/>
      <c r="E955" s="354"/>
      <c r="F955" s="49">
        <f>F874</f>
        <v>0</v>
      </c>
    </row>
    <row r="956" spans="1:7" ht="12.2" customHeight="1">
      <c r="A956" s="48"/>
      <c r="F956" s="50"/>
    </row>
    <row r="957" spans="1:7" ht="18">
      <c r="A957" s="159" t="s">
        <v>40</v>
      </c>
      <c r="B957" s="361"/>
      <c r="C957" s="353"/>
      <c r="D957" s="361"/>
      <c r="E957" s="354"/>
      <c r="F957" s="49">
        <f>F938</f>
        <v>0</v>
      </c>
    </row>
    <row r="958" spans="1:7" ht="12.2" customHeight="1">
      <c r="A958" s="47"/>
      <c r="F958" s="50"/>
    </row>
    <row r="959" spans="1:7" ht="18">
      <c r="A959" s="51" t="s">
        <v>235</v>
      </c>
      <c r="B959" s="411"/>
      <c r="C959" s="24"/>
      <c r="D959" s="411"/>
      <c r="E959" s="24"/>
      <c r="F959" s="49">
        <f>SUM(F947,F949,F951,F953,F955,F957,)</f>
        <v>0</v>
      </c>
      <c r="G959" s="52"/>
    </row>
    <row r="960" spans="1:7" ht="18">
      <c r="A960" s="47" t="s">
        <v>252</v>
      </c>
      <c r="F960" s="50">
        <f>0.25*F959</f>
        <v>0</v>
      </c>
      <c r="G960" s="1">
        <v>0</v>
      </c>
    </row>
    <row r="961" spans="1:8" ht="18">
      <c r="A961" s="51" t="s">
        <v>43</v>
      </c>
      <c r="B961" s="411"/>
      <c r="C961" s="24"/>
      <c r="D961" s="411"/>
      <c r="E961" s="24"/>
      <c r="F961" s="49">
        <f>SUM(F959:F960)</f>
        <v>0</v>
      </c>
    </row>
    <row r="963" spans="1:8" ht="18">
      <c r="A963" s="98" t="s">
        <v>276</v>
      </c>
    </row>
    <row r="964" spans="1:8" ht="18">
      <c r="A964" s="99" t="s">
        <v>390</v>
      </c>
    </row>
    <row r="965" spans="1:8" ht="18">
      <c r="A965" s="100" t="s">
        <v>389</v>
      </c>
    </row>
    <row r="968" spans="1:8" s="12" customFormat="1" ht="15.75">
      <c r="A968" s="9" t="s">
        <v>46</v>
      </c>
      <c r="B968" s="30"/>
      <c r="C968" s="3"/>
      <c r="D968" s="30"/>
      <c r="E968" s="2"/>
      <c r="F968" s="2"/>
      <c r="G968" s="10" t="s">
        <v>227</v>
      </c>
      <c r="H968" s="11">
        <v>4</v>
      </c>
    </row>
    <row r="969" spans="1:8" s="12" customFormat="1" ht="13.5" thickBot="1">
      <c r="A969" s="3"/>
      <c r="B969" s="30"/>
      <c r="C969" s="3"/>
      <c r="D969" s="30"/>
      <c r="E969" s="2"/>
      <c r="F969" s="2"/>
      <c r="G969" s="13" t="s">
        <v>237</v>
      </c>
      <c r="H969" s="14">
        <v>3</v>
      </c>
    </row>
    <row r="970" spans="1:8" s="12" customFormat="1" ht="13.5" thickBot="1">
      <c r="A970" s="3" t="s">
        <v>47</v>
      </c>
      <c r="B970" s="30"/>
      <c r="C970" s="3"/>
      <c r="D970" s="30"/>
      <c r="E970" s="2"/>
      <c r="F970" s="2"/>
      <c r="G970" s="15" t="s">
        <v>267</v>
      </c>
      <c r="H970" s="16">
        <v>1</v>
      </c>
    </row>
    <row r="971" spans="1:8" s="12" customFormat="1">
      <c r="A971" s="3" t="s">
        <v>48</v>
      </c>
      <c r="B971" s="30"/>
      <c r="C971" s="3"/>
      <c r="D971" s="30"/>
      <c r="E971" s="2"/>
      <c r="F971" s="2"/>
    </row>
    <row r="972" spans="1:8" s="12" customFormat="1">
      <c r="A972" s="3" t="s">
        <v>49</v>
      </c>
      <c r="B972" s="30"/>
      <c r="C972" s="3"/>
      <c r="D972" s="30"/>
      <c r="E972" s="2"/>
      <c r="F972" s="2"/>
    </row>
    <row r="973" spans="1:8" s="12" customFormat="1">
      <c r="A973" s="3" t="s">
        <v>50</v>
      </c>
      <c r="B973" s="30"/>
      <c r="C973" s="3"/>
      <c r="D973" s="30"/>
      <c r="E973" s="2"/>
      <c r="F973" s="2"/>
    </row>
    <row r="974" spans="1:8" s="12" customFormat="1" hidden="1">
      <c r="A974" s="17" t="s">
        <v>248</v>
      </c>
      <c r="B974" s="361">
        <v>0</v>
      </c>
      <c r="C974" s="3"/>
      <c r="D974" s="361"/>
      <c r="E974" s="2"/>
      <c r="F974" s="18">
        <f>B974*D974</f>
        <v>0</v>
      </c>
    </row>
    <row r="975" spans="1:8" s="12" customFormat="1">
      <c r="A975" s="58" t="s">
        <v>391</v>
      </c>
      <c r="B975" s="361">
        <v>86.5</v>
      </c>
      <c r="C975" s="3"/>
      <c r="D975" s="361"/>
      <c r="E975" s="2"/>
      <c r="F975" s="18">
        <f>B975*D975</f>
        <v>0</v>
      </c>
    </row>
    <row r="976" spans="1:8" s="12" customFormat="1" hidden="1">
      <c r="A976" s="17" t="s">
        <v>236</v>
      </c>
      <c r="B976" s="361">
        <v>0</v>
      </c>
      <c r="C976" s="3"/>
      <c r="D976" s="361"/>
      <c r="E976" s="2"/>
      <c r="F976" s="18">
        <f>B976*D976</f>
        <v>0</v>
      </c>
    </row>
    <row r="977" spans="1:6" s="12" customFormat="1">
      <c r="A977" s="19" t="s">
        <v>234</v>
      </c>
      <c r="B977" s="30">
        <f>SUM(B974:B976)</f>
        <v>86.5</v>
      </c>
      <c r="C977" s="3"/>
      <c r="D977" s="30"/>
      <c r="E977" s="2"/>
      <c r="F977" s="2"/>
    </row>
    <row r="978" spans="1:6" s="12" customFormat="1">
      <c r="A978" s="3"/>
      <c r="B978" s="30"/>
      <c r="C978" s="3"/>
      <c r="D978" s="30"/>
      <c r="E978" s="2"/>
      <c r="F978" s="2"/>
    </row>
    <row r="979" spans="1:6" s="12" customFormat="1">
      <c r="A979" s="53" t="s">
        <v>242</v>
      </c>
      <c r="B979" s="30"/>
      <c r="C979" s="3"/>
      <c r="D979" s="30"/>
      <c r="E979" s="2"/>
      <c r="F979" s="2"/>
    </row>
    <row r="980" spans="1:6" s="12" customFormat="1" ht="25.5">
      <c r="A980" s="60" t="s">
        <v>334</v>
      </c>
      <c r="B980" s="30"/>
      <c r="C980" s="3"/>
      <c r="D980" s="30"/>
      <c r="E980" s="2"/>
      <c r="F980" s="2"/>
    </row>
    <row r="981" spans="1:6">
      <c r="A981" s="17" t="s">
        <v>247</v>
      </c>
      <c r="B981" s="30">
        <f>B977</f>
        <v>86.5</v>
      </c>
      <c r="D981" s="361"/>
      <c r="F981" s="18">
        <f>B981*D981</f>
        <v>0</v>
      </c>
    </row>
    <row r="982" spans="1:6" hidden="1">
      <c r="A982" s="17"/>
    </row>
    <row r="983" spans="1:6" ht="81" hidden="1" customHeight="1">
      <c r="A983" s="60" t="s">
        <v>319</v>
      </c>
      <c r="B983" s="362"/>
      <c r="C983" s="62"/>
      <c r="D983" s="362"/>
      <c r="E983" s="61"/>
      <c r="F983" s="384"/>
    </row>
    <row r="984" spans="1:6" hidden="1">
      <c r="A984" s="58" t="s">
        <v>320</v>
      </c>
      <c r="B984" s="82">
        <v>0</v>
      </c>
      <c r="C984" s="53"/>
      <c r="D984" s="363"/>
      <c r="E984" s="59"/>
      <c r="F984" s="63">
        <f>B984*D984</f>
        <v>0</v>
      </c>
    </row>
    <row r="985" spans="1:6" hidden="1">
      <c r="A985" s="58" t="s">
        <v>332</v>
      </c>
      <c r="B985" s="82">
        <v>0</v>
      </c>
      <c r="C985" s="53"/>
      <c r="D985" s="363"/>
      <c r="E985" s="59"/>
      <c r="F985" s="63">
        <f>B985*D985</f>
        <v>0</v>
      </c>
    </row>
    <row r="986" spans="1:6" hidden="1">
      <c r="A986" s="58" t="s">
        <v>321</v>
      </c>
      <c r="B986" s="82">
        <v>0</v>
      </c>
      <c r="C986" s="53"/>
      <c r="D986" s="363"/>
      <c r="E986" s="59"/>
      <c r="F986" s="63">
        <f>B986*D986</f>
        <v>0</v>
      </c>
    </row>
    <row r="987" spans="1:6" hidden="1">
      <c r="A987" s="17"/>
    </row>
    <row r="988" spans="1:6" hidden="1">
      <c r="A988" s="53" t="s">
        <v>316</v>
      </c>
    </row>
    <row r="989" spans="1:6" hidden="1">
      <c r="A989" s="3" t="s">
        <v>265</v>
      </c>
    </row>
    <row r="990" spans="1:6" hidden="1">
      <c r="A990" s="3" t="s">
        <v>266</v>
      </c>
    </row>
    <row r="991" spans="1:6" hidden="1">
      <c r="A991" s="53" t="s">
        <v>309</v>
      </c>
    </row>
    <row r="992" spans="1:6" hidden="1">
      <c r="A992" s="53" t="s">
        <v>308</v>
      </c>
    </row>
    <row r="993" spans="1:6" hidden="1">
      <c r="A993" s="3" t="s">
        <v>249</v>
      </c>
    </row>
    <row r="994" spans="1:6" hidden="1">
      <c r="A994" s="3" t="s">
        <v>250</v>
      </c>
    </row>
    <row r="995" spans="1:6" hidden="1">
      <c r="A995" s="17" t="s">
        <v>44</v>
      </c>
      <c r="B995" s="30">
        <v>0</v>
      </c>
      <c r="D995" s="361"/>
      <c r="F995" s="18">
        <f>B995*D995</f>
        <v>0</v>
      </c>
    </row>
    <row r="997" spans="1:6">
      <c r="A997" s="53" t="s">
        <v>363</v>
      </c>
      <c r="C997" s="20"/>
      <c r="D997" s="364"/>
      <c r="E997" s="21"/>
      <c r="F997" s="21"/>
    </row>
    <row r="998" spans="1:6">
      <c r="A998" s="3" t="s">
        <v>170</v>
      </c>
      <c r="C998" s="20"/>
      <c r="D998" s="364"/>
      <c r="E998" s="21"/>
      <c r="F998" s="21"/>
    </row>
    <row r="999" spans="1:6">
      <c r="A999" s="3" t="s">
        <v>184</v>
      </c>
      <c r="C999" s="20"/>
      <c r="D999" s="364"/>
      <c r="E999" s="21"/>
      <c r="F999" s="21"/>
    </row>
    <row r="1000" spans="1:6">
      <c r="A1000" s="3" t="s">
        <v>171</v>
      </c>
      <c r="C1000" s="20"/>
      <c r="D1000" s="364"/>
      <c r="E1000" s="21"/>
      <c r="F1000" s="21"/>
    </row>
    <row r="1001" spans="1:6">
      <c r="A1001" s="3" t="s">
        <v>172</v>
      </c>
      <c r="C1001" s="20"/>
      <c r="D1001" s="364"/>
      <c r="E1001" s="21"/>
      <c r="F1001" s="21"/>
    </row>
    <row r="1002" spans="1:6">
      <c r="A1002" s="3" t="s">
        <v>173</v>
      </c>
      <c r="C1002" s="20"/>
      <c r="D1002" s="364"/>
      <c r="E1002" s="21"/>
      <c r="F1002" s="21"/>
    </row>
    <row r="1003" spans="1:6">
      <c r="A1003" s="3" t="s">
        <v>182</v>
      </c>
      <c r="C1003" s="20"/>
      <c r="D1003" s="364"/>
      <c r="E1003" s="21"/>
      <c r="F1003" s="21"/>
    </row>
    <row r="1004" spans="1:6">
      <c r="A1004" s="3" t="s">
        <v>174</v>
      </c>
      <c r="C1004" s="20"/>
      <c r="D1004" s="364"/>
      <c r="E1004" s="21"/>
      <c r="F1004" s="21"/>
    </row>
    <row r="1005" spans="1:6">
      <c r="A1005" s="3" t="s">
        <v>183</v>
      </c>
      <c r="C1005" s="20"/>
      <c r="D1005" s="364"/>
      <c r="E1005" s="21"/>
      <c r="F1005" s="21"/>
    </row>
    <row r="1006" spans="1:6">
      <c r="A1006" s="17" t="s">
        <v>51</v>
      </c>
      <c r="B1006" s="30">
        <v>1</v>
      </c>
      <c r="C1006" s="20"/>
      <c r="D1006" s="361"/>
      <c r="E1006" s="21"/>
      <c r="F1006" s="18">
        <f>B1006*D1006</f>
        <v>0</v>
      </c>
    </row>
    <row r="1007" spans="1:6">
      <c r="A1007" s="22"/>
      <c r="B1007" s="364"/>
      <c r="C1007" s="20"/>
      <c r="D1007" s="364"/>
      <c r="E1007" s="21"/>
      <c r="F1007" s="21"/>
    </row>
    <row r="1008" spans="1:6" hidden="1">
      <c r="A1008" s="53" t="s">
        <v>317</v>
      </c>
      <c r="C1008" s="20"/>
      <c r="D1008" s="364"/>
      <c r="E1008" s="21"/>
      <c r="F1008" s="21"/>
    </row>
    <row r="1009" spans="1:6" hidden="1">
      <c r="A1009" s="3" t="s">
        <v>175</v>
      </c>
      <c r="C1009" s="20"/>
      <c r="D1009" s="364"/>
      <c r="E1009" s="21"/>
      <c r="F1009" s="21"/>
    </row>
    <row r="1010" spans="1:6" hidden="1">
      <c r="A1010" s="3" t="s">
        <v>176</v>
      </c>
      <c r="C1010" s="20"/>
      <c r="D1010" s="364"/>
      <c r="E1010" s="21"/>
      <c r="F1010" s="21"/>
    </row>
    <row r="1011" spans="1:6" hidden="1">
      <c r="A1011" s="3" t="s">
        <v>177</v>
      </c>
      <c r="C1011" s="20"/>
      <c r="D1011" s="364"/>
      <c r="E1011" s="21"/>
      <c r="F1011" s="21"/>
    </row>
    <row r="1012" spans="1:6" hidden="1">
      <c r="A1012" s="3" t="s">
        <v>228</v>
      </c>
      <c r="C1012" s="20"/>
      <c r="D1012" s="364"/>
      <c r="E1012" s="21"/>
      <c r="F1012" s="21"/>
    </row>
    <row r="1013" spans="1:6" hidden="1">
      <c r="A1013" s="17" t="s">
        <v>51</v>
      </c>
      <c r="B1013" s="30">
        <v>0</v>
      </c>
      <c r="C1013" s="20"/>
      <c r="D1013" s="361">
        <v>0</v>
      </c>
      <c r="E1013" s="21"/>
      <c r="F1013" s="18">
        <f>B1013*D1013</f>
        <v>0</v>
      </c>
    </row>
    <row r="1014" spans="1:6" hidden="1">
      <c r="A1014" s="20"/>
      <c r="B1014" s="364"/>
      <c r="C1014" s="20"/>
      <c r="D1014" s="364"/>
      <c r="E1014" s="21"/>
      <c r="F1014" s="21"/>
    </row>
    <row r="1015" spans="1:6" ht="15.75">
      <c r="A1015" s="23" t="s">
        <v>46</v>
      </c>
      <c r="B1015" s="411"/>
      <c r="C1015" s="24"/>
      <c r="D1015" s="25" t="s">
        <v>23</v>
      </c>
      <c r="E1015" s="26"/>
      <c r="F1015" s="385">
        <f>SUM(F968:F1014)</f>
        <v>0</v>
      </c>
    </row>
    <row r="1016" spans="1:6" ht="7.5" customHeight="1">
      <c r="A1016" s="9"/>
      <c r="D1016" s="27"/>
      <c r="E1016" s="28"/>
      <c r="F1016" s="50"/>
    </row>
    <row r="1017" spans="1:6" ht="15.75">
      <c r="A1017" s="9" t="s">
        <v>26</v>
      </c>
    </row>
    <row r="1018" spans="1:6" ht="13.7" customHeight="1"/>
    <row r="1019" spans="1:6">
      <c r="A1019" s="3" t="s">
        <v>229</v>
      </c>
    </row>
    <row r="1020" spans="1:6">
      <c r="A1020" s="3" t="s">
        <v>259</v>
      </c>
    </row>
    <row r="1021" spans="1:6">
      <c r="A1021" s="53" t="s">
        <v>285</v>
      </c>
    </row>
    <row r="1022" spans="1:6">
      <c r="A1022" s="53" t="s">
        <v>286</v>
      </c>
    </row>
    <row r="1023" spans="1:6">
      <c r="A1023" s="3" t="s">
        <v>230</v>
      </c>
      <c r="C1023" s="20"/>
      <c r="D1023" s="364"/>
      <c r="E1023" s="21"/>
      <c r="F1023" s="21"/>
    </row>
    <row r="1024" spans="1:6">
      <c r="A1024" s="53" t="s">
        <v>310</v>
      </c>
    </row>
    <row r="1025" spans="1:6">
      <c r="A1025" s="3" t="s">
        <v>52</v>
      </c>
    </row>
    <row r="1026" spans="1:6">
      <c r="A1026" s="3" t="s">
        <v>53</v>
      </c>
    </row>
    <row r="1027" spans="1:6">
      <c r="A1027" s="3" t="s">
        <v>54</v>
      </c>
    </row>
    <row r="1028" spans="1:6">
      <c r="A1028" s="3" t="s">
        <v>231</v>
      </c>
    </row>
    <row r="1029" spans="1:6">
      <c r="A1029" s="3" t="s">
        <v>232</v>
      </c>
    </row>
    <row r="1030" spans="1:6">
      <c r="A1030" s="3" t="s">
        <v>199</v>
      </c>
    </row>
    <row r="1031" spans="1:6">
      <c r="A1031" s="58" t="s">
        <v>311</v>
      </c>
      <c r="B1031" s="30">
        <f>0.98*B1033</f>
        <v>74.391799999999989</v>
      </c>
      <c r="C1031" s="29"/>
      <c r="D1031" s="361"/>
      <c r="F1031" s="18">
        <f>B1031*D1031</f>
        <v>0</v>
      </c>
    </row>
    <row r="1032" spans="1:6">
      <c r="A1032" s="58" t="s">
        <v>312</v>
      </c>
      <c r="B1032" s="361">
        <f>0.02*B1033</f>
        <v>1.5182</v>
      </c>
      <c r="C1032" s="29"/>
      <c r="D1032" s="361"/>
      <c r="F1032" s="18">
        <f>B1032*D1032</f>
        <v>0</v>
      </c>
    </row>
    <row r="1033" spans="1:6">
      <c r="A1033" s="17" t="s">
        <v>24</v>
      </c>
      <c r="B1033" s="30">
        <v>75.91</v>
      </c>
      <c r="C1033" s="29"/>
    </row>
    <row r="1035" spans="1:6">
      <c r="A1035" s="3" t="s">
        <v>55</v>
      </c>
    </row>
    <row r="1036" spans="1:6">
      <c r="A1036" s="3" t="s">
        <v>56</v>
      </c>
    </row>
    <row r="1037" spans="1:6">
      <c r="A1037" s="3" t="s">
        <v>238</v>
      </c>
    </row>
    <row r="1038" spans="1:6">
      <c r="A1038" s="3" t="s">
        <v>57</v>
      </c>
    </row>
    <row r="1039" spans="1:6">
      <c r="A1039" s="3" t="s">
        <v>200</v>
      </c>
    </row>
    <row r="1040" spans="1:6">
      <c r="A1040" s="17" t="s">
        <v>25</v>
      </c>
      <c r="B1040" s="30">
        <v>3</v>
      </c>
      <c r="D1040" s="361"/>
      <c r="F1040" s="18">
        <f>B1040*D1040</f>
        <v>0</v>
      </c>
    </row>
    <row r="1042" spans="1:6">
      <c r="A1042" s="3" t="s">
        <v>58</v>
      </c>
    </row>
    <row r="1043" spans="1:6">
      <c r="A1043" s="3" t="s">
        <v>59</v>
      </c>
    </row>
    <row r="1044" spans="1:6">
      <c r="A1044" s="3" t="s">
        <v>60</v>
      </c>
    </row>
    <row r="1045" spans="1:6">
      <c r="A1045" s="3" t="s">
        <v>61</v>
      </c>
    </row>
    <row r="1046" spans="1:6">
      <c r="A1046" s="3" t="s">
        <v>62</v>
      </c>
    </row>
    <row r="1047" spans="1:6">
      <c r="A1047" s="3" t="s">
        <v>63</v>
      </c>
    </row>
    <row r="1048" spans="1:6">
      <c r="A1048" s="3" t="s">
        <v>64</v>
      </c>
    </row>
    <row r="1049" spans="1:6">
      <c r="A1049" s="17" t="s">
        <v>22</v>
      </c>
      <c r="B1049" s="30">
        <v>51.9</v>
      </c>
      <c r="C1049" s="17"/>
      <c r="D1049" s="361"/>
      <c r="F1049" s="18">
        <f>B1049*D1049</f>
        <v>0</v>
      </c>
    </row>
    <row r="1050" spans="1:6" ht="11.25" customHeight="1"/>
    <row r="1051" spans="1:6">
      <c r="A1051" s="3" t="s">
        <v>65</v>
      </c>
    </row>
    <row r="1052" spans="1:6">
      <c r="A1052" s="3" t="s">
        <v>66</v>
      </c>
    </row>
    <row r="1053" spans="1:6">
      <c r="A1053" s="17" t="s">
        <v>25</v>
      </c>
      <c r="B1053" s="30">
        <v>5.19</v>
      </c>
      <c r="D1053" s="361"/>
      <c r="F1053" s="18">
        <f>B1053*D1053</f>
        <v>0</v>
      </c>
    </row>
    <row r="1055" spans="1:6">
      <c r="A1055" s="31" t="s">
        <v>67</v>
      </c>
    </row>
    <row r="1056" spans="1:6">
      <c r="A1056" s="31" t="s">
        <v>68</v>
      </c>
    </row>
    <row r="1057" spans="1:6">
      <c r="A1057" s="31" t="s">
        <v>69</v>
      </c>
    </row>
    <row r="1058" spans="1:6">
      <c r="A1058" s="31" t="s">
        <v>70</v>
      </c>
    </row>
    <row r="1059" spans="1:6">
      <c r="A1059" s="31" t="s">
        <v>71</v>
      </c>
    </row>
    <row r="1060" spans="1:6">
      <c r="A1060" s="31" t="s">
        <v>72</v>
      </c>
    </row>
    <row r="1061" spans="1:6">
      <c r="A1061" s="31" t="s">
        <v>201</v>
      </c>
    </row>
    <row r="1062" spans="1:6">
      <c r="A1062" s="31" t="s">
        <v>73</v>
      </c>
    </row>
    <row r="1063" spans="1:6">
      <c r="A1063" s="31" t="s">
        <v>74</v>
      </c>
    </row>
    <row r="1064" spans="1:6">
      <c r="A1064" s="31" t="s">
        <v>75</v>
      </c>
    </row>
    <row r="1065" spans="1:6">
      <c r="A1065" s="31" t="s">
        <v>76</v>
      </c>
    </row>
    <row r="1066" spans="1:6">
      <c r="A1066" s="31" t="s">
        <v>257</v>
      </c>
    </row>
    <row r="1067" spans="1:6">
      <c r="A1067" s="17" t="s">
        <v>25</v>
      </c>
      <c r="B1067" s="30">
        <v>14.88</v>
      </c>
      <c r="D1067" s="361"/>
      <c r="F1067" s="18">
        <f>B1067*D1067</f>
        <v>0</v>
      </c>
    </row>
    <row r="1069" spans="1:6">
      <c r="A1069" s="53" t="s">
        <v>288</v>
      </c>
    </row>
    <row r="1070" spans="1:6">
      <c r="A1070" s="53" t="s">
        <v>277</v>
      </c>
    </row>
    <row r="1071" spans="1:6">
      <c r="A1071" s="3" t="s">
        <v>77</v>
      </c>
    </row>
    <row r="1072" spans="1:6">
      <c r="A1072" s="3" t="s">
        <v>202</v>
      </c>
    </row>
    <row r="1073" spans="1:6">
      <c r="A1073" s="53" t="s">
        <v>278</v>
      </c>
    </row>
    <row r="1074" spans="1:6">
      <c r="A1074" s="3" t="s">
        <v>78</v>
      </c>
    </row>
    <row r="1075" spans="1:6">
      <c r="A1075" s="3" t="s">
        <v>79</v>
      </c>
    </row>
    <row r="1076" spans="1:6">
      <c r="A1076" s="3" t="s">
        <v>80</v>
      </c>
    </row>
    <row r="1077" spans="1:6">
      <c r="A1077" s="17" t="s">
        <v>25</v>
      </c>
      <c r="B1077" s="30">
        <v>48.26</v>
      </c>
      <c r="C1077" s="29"/>
      <c r="D1077" s="361"/>
      <c r="F1077" s="18">
        <f>B1077*D1077</f>
        <v>0</v>
      </c>
    </row>
    <row r="1078" spans="1:6">
      <c r="A1078" s="17"/>
      <c r="C1078" s="29"/>
    </row>
    <row r="1079" spans="1:6" ht="38.25">
      <c r="A1079" s="70" t="s">
        <v>337</v>
      </c>
      <c r="B1079" s="82"/>
      <c r="C1079" s="53"/>
      <c r="D1079" s="82"/>
      <c r="E1079" s="59"/>
      <c r="F1079" s="59"/>
    </row>
    <row r="1080" spans="1:6" ht="76.5">
      <c r="A1080" s="70" t="s">
        <v>335</v>
      </c>
      <c r="B1080" s="82"/>
      <c r="C1080" s="53"/>
      <c r="D1080" s="82"/>
      <c r="E1080" s="59"/>
      <c r="F1080" s="59"/>
    </row>
    <row r="1081" spans="1:6" ht="63.75">
      <c r="A1081" s="70" t="s">
        <v>336</v>
      </c>
      <c r="B1081" s="82"/>
      <c r="C1081" s="53"/>
      <c r="D1081" s="82"/>
      <c r="E1081" s="59"/>
      <c r="F1081" s="59"/>
    </row>
    <row r="1082" spans="1:6">
      <c r="A1082" s="67" t="s">
        <v>25</v>
      </c>
      <c r="B1082" s="82">
        <f>B1040</f>
        <v>3</v>
      </c>
      <c r="C1082" s="53"/>
      <c r="D1082" s="211"/>
      <c r="E1082" s="59"/>
      <c r="F1082" s="68">
        <f>B1082*D1082</f>
        <v>0</v>
      </c>
    </row>
    <row r="1084" spans="1:6">
      <c r="A1084" s="53" t="s">
        <v>338</v>
      </c>
    </row>
    <row r="1085" spans="1:6">
      <c r="A1085" s="3" t="s">
        <v>81</v>
      </c>
    </row>
    <row r="1086" spans="1:6">
      <c r="A1086" s="3" t="s">
        <v>279</v>
      </c>
    </row>
    <row r="1087" spans="1:6">
      <c r="A1087" s="53" t="s">
        <v>287</v>
      </c>
    </row>
    <row r="1088" spans="1:6">
      <c r="A1088" s="3" t="s">
        <v>82</v>
      </c>
    </row>
    <row r="1089" spans="1:6">
      <c r="A1089" s="3" t="s">
        <v>83</v>
      </c>
    </row>
    <row r="1090" spans="1:6">
      <c r="A1090" s="3" t="s">
        <v>84</v>
      </c>
    </row>
    <row r="1091" spans="1:6">
      <c r="A1091" s="3" t="s">
        <v>85</v>
      </c>
    </row>
    <row r="1092" spans="1:6">
      <c r="A1092" s="3" t="s">
        <v>80</v>
      </c>
    </row>
    <row r="1093" spans="1:6">
      <c r="A1093" s="17" t="s">
        <v>25</v>
      </c>
      <c r="B1093" s="30">
        <f>B977*1*0.25</f>
        <v>21.625</v>
      </c>
      <c r="D1093" s="361"/>
      <c r="F1093" s="18">
        <f>B1093*D1093</f>
        <v>0</v>
      </c>
    </row>
    <row r="1094" spans="1:6">
      <c r="A1094" s="32"/>
    </row>
    <row r="1095" spans="1:6">
      <c r="A1095" s="53" t="s">
        <v>339</v>
      </c>
    </row>
    <row r="1096" spans="1:6">
      <c r="A1096" s="3" t="s">
        <v>268</v>
      </c>
    </row>
    <row r="1097" spans="1:6">
      <c r="A1097" s="3" t="s">
        <v>27</v>
      </c>
    </row>
    <row r="1098" spans="1:6">
      <c r="A1098" s="3" t="s">
        <v>28</v>
      </c>
    </row>
    <row r="1099" spans="1:6">
      <c r="A1099" s="17" t="s">
        <v>25</v>
      </c>
      <c r="B1099" s="30">
        <v>27.65</v>
      </c>
      <c r="D1099" s="361"/>
      <c r="F1099" s="18">
        <f>B1099*D1099</f>
        <v>0</v>
      </c>
    </row>
    <row r="1100" spans="1:6" ht="12.2" customHeight="1"/>
    <row r="1101" spans="1:6" ht="15.75">
      <c r="A1101" s="23" t="s">
        <v>26</v>
      </c>
      <c r="B1101" s="436"/>
      <c r="C1101" s="26"/>
      <c r="D1101" s="25" t="s">
        <v>23</v>
      </c>
      <c r="E1101" s="26"/>
      <c r="F1101" s="385">
        <f>SUM(F1017:F1100)</f>
        <v>0</v>
      </c>
    </row>
    <row r="1102" spans="1:6" ht="15">
      <c r="A1102" s="33"/>
      <c r="B1102" s="365"/>
      <c r="C1102" s="33"/>
      <c r="D1102" s="365"/>
      <c r="E1102" s="28"/>
    </row>
    <row r="1103" spans="1:6" ht="15.75">
      <c r="A1103" s="9" t="s">
        <v>29</v>
      </c>
      <c r="B1103" s="365"/>
      <c r="C1103" s="33"/>
      <c r="D1103" s="365"/>
      <c r="E1103" s="28"/>
      <c r="F1103" s="28"/>
    </row>
    <row r="1105" spans="1:6" ht="73.5" customHeight="1">
      <c r="A1105" s="60" t="s">
        <v>269</v>
      </c>
      <c r="B1105" s="82"/>
      <c r="C1105" s="53"/>
      <c r="D1105" s="82"/>
      <c r="E1105" s="59"/>
      <c r="F1105" s="59"/>
    </row>
    <row r="1106" spans="1:6">
      <c r="A1106" s="58" t="s">
        <v>44</v>
      </c>
      <c r="B1106" s="82"/>
      <c r="C1106" s="53"/>
      <c r="D1106" s="363"/>
      <c r="E1106" s="59"/>
      <c r="F1106" s="63">
        <f>B1106*D1106</f>
        <v>0</v>
      </c>
    </row>
    <row r="1107" spans="1:6">
      <c r="A1107" s="34"/>
    </row>
    <row r="1108" spans="1:6" ht="25.5" hidden="1">
      <c r="A1108" s="60" t="s">
        <v>253</v>
      </c>
    </row>
    <row r="1109" spans="1:6" hidden="1">
      <c r="A1109" s="53" t="s">
        <v>254</v>
      </c>
    </row>
    <row r="1110" spans="1:6" hidden="1">
      <c r="A1110" s="53" t="s">
        <v>88</v>
      </c>
    </row>
    <row r="1111" spans="1:6" ht="38.25" hidden="1">
      <c r="A1111" s="60" t="s">
        <v>270</v>
      </c>
    </row>
    <row r="1112" spans="1:6" s="12" customFormat="1" hidden="1">
      <c r="A1112" s="53" t="s">
        <v>90</v>
      </c>
      <c r="B1112" s="30"/>
      <c r="C1112" s="3"/>
      <c r="D1112" s="30"/>
      <c r="E1112" s="2"/>
      <c r="F1112" s="2"/>
    </row>
    <row r="1113" spans="1:6" s="12" customFormat="1" hidden="1">
      <c r="A1113" s="58" t="s">
        <v>44</v>
      </c>
      <c r="B1113" s="30"/>
      <c r="C1113" s="3"/>
      <c r="D1113" s="361"/>
      <c r="E1113" s="2"/>
      <c r="F1113" s="18">
        <f>B1113*D1113</f>
        <v>0</v>
      </c>
    </row>
    <row r="1114" spans="1:6" s="12" customFormat="1" hidden="1">
      <c r="A1114" s="3"/>
      <c r="B1114" s="30"/>
      <c r="C1114" s="3"/>
      <c r="D1114" s="30"/>
      <c r="E1114" s="2"/>
      <c r="F1114" s="2"/>
    </row>
    <row r="1115" spans="1:6" s="12" customFormat="1">
      <c r="A1115" s="53" t="s">
        <v>364</v>
      </c>
      <c r="B1115" s="30"/>
      <c r="C1115" s="3"/>
      <c r="D1115" s="30"/>
      <c r="E1115" s="2"/>
      <c r="F1115" s="2"/>
    </row>
    <row r="1116" spans="1:6" s="12" customFormat="1">
      <c r="A1116" s="3" t="s">
        <v>86</v>
      </c>
      <c r="B1116" s="30"/>
      <c r="C1116" s="3"/>
      <c r="D1116" s="30"/>
      <c r="E1116" s="2"/>
      <c r="F1116" s="2"/>
    </row>
    <row r="1117" spans="1:6" s="12" customFormat="1">
      <c r="A1117" s="53" t="s">
        <v>392</v>
      </c>
      <c r="B1117" s="30"/>
      <c r="C1117" s="3"/>
      <c r="D1117" s="30"/>
      <c r="E1117" s="2"/>
      <c r="F1117" s="2"/>
    </row>
    <row r="1118" spans="1:6">
      <c r="A1118" s="53" t="s">
        <v>87</v>
      </c>
    </row>
    <row r="1119" spans="1:6">
      <c r="A1119" s="3" t="s">
        <v>88</v>
      </c>
    </row>
    <row r="1120" spans="1:6">
      <c r="A1120" s="3" t="s">
        <v>89</v>
      </c>
    </row>
    <row r="1121" spans="1:6">
      <c r="A1121" s="3" t="s">
        <v>90</v>
      </c>
    </row>
    <row r="1122" spans="1:6">
      <c r="A1122" s="17" t="s">
        <v>44</v>
      </c>
      <c r="D1122" s="361"/>
      <c r="F1122" s="18">
        <f>B1122*D1122</f>
        <v>0</v>
      </c>
    </row>
    <row r="1123" spans="1:6">
      <c r="A1123" s="20"/>
    </row>
    <row r="1124" spans="1:6">
      <c r="A1124" s="53" t="s">
        <v>251</v>
      </c>
    </row>
    <row r="1125" spans="1:6">
      <c r="A1125" s="3" t="s">
        <v>239</v>
      </c>
    </row>
    <row r="1126" spans="1:6">
      <c r="A1126" s="3" t="s">
        <v>91</v>
      </c>
    </row>
    <row r="1127" spans="1:6">
      <c r="A1127" s="17" t="s">
        <v>31</v>
      </c>
      <c r="D1127" s="361"/>
      <c r="F1127" s="18">
        <f>B1127*D1127</f>
        <v>0</v>
      </c>
    </row>
    <row r="1128" spans="1:6">
      <c r="A1128" s="22"/>
      <c r="B1128" s="364"/>
      <c r="C1128" s="20"/>
      <c r="D1128" s="364"/>
      <c r="E1128" s="21"/>
      <c r="F1128" s="21"/>
    </row>
    <row r="1129" spans="1:6">
      <c r="A1129" s="53" t="s">
        <v>365</v>
      </c>
    </row>
    <row r="1130" spans="1:6">
      <c r="A1130" s="3" t="s">
        <v>181</v>
      </c>
    </row>
    <row r="1131" spans="1:6">
      <c r="A1131" s="53" t="s">
        <v>393</v>
      </c>
    </row>
    <row r="1132" spans="1:6">
      <c r="A1132" s="3" t="s">
        <v>91</v>
      </c>
    </row>
    <row r="1133" spans="1:6">
      <c r="A1133" s="17" t="s">
        <v>31</v>
      </c>
      <c r="D1133" s="361"/>
      <c r="F1133" s="18">
        <f>B1133*D1133</f>
        <v>0</v>
      </c>
    </row>
    <row r="1135" spans="1:6">
      <c r="A1135" s="53" t="s">
        <v>366</v>
      </c>
    </row>
    <row r="1136" spans="1:6">
      <c r="A1136" s="3" t="s">
        <v>1</v>
      </c>
    </row>
    <row r="1137" spans="1:6">
      <c r="A1137" s="3" t="s">
        <v>7</v>
      </c>
    </row>
    <row r="1138" spans="1:6">
      <c r="A1138" s="3" t="s">
        <v>168</v>
      </c>
    </row>
    <row r="1139" spans="1:6" hidden="1">
      <c r="A1139" s="55" t="s">
        <v>298</v>
      </c>
      <c r="B1139" s="30" t="s">
        <v>45</v>
      </c>
      <c r="C1139" s="56"/>
      <c r="D1139" s="361"/>
      <c r="F1139" s="18">
        <f t="shared" ref="F1139:F1176" si="7">C1139*D1139</f>
        <v>0</v>
      </c>
    </row>
    <row r="1140" spans="1:6">
      <c r="A1140" s="55" t="s">
        <v>297</v>
      </c>
      <c r="B1140" s="30" t="s">
        <v>45</v>
      </c>
      <c r="C1140" s="56"/>
      <c r="D1140" s="361"/>
      <c r="F1140" s="18">
        <f t="shared" si="7"/>
        <v>0</v>
      </c>
    </row>
    <row r="1141" spans="1:6" hidden="1">
      <c r="A1141" s="53" t="s">
        <v>303</v>
      </c>
      <c r="B1141" s="30" t="s">
        <v>45</v>
      </c>
      <c r="C1141" s="56"/>
      <c r="D1141" s="361"/>
      <c r="F1141" s="18">
        <f t="shared" si="7"/>
        <v>0</v>
      </c>
    </row>
    <row r="1142" spans="1:6" hidden="1">
      <c r="A1142" s="53" t="s">
        <v>299</v>
      </c>
      <c r="B1142" s="30" t="s">
        <v>45</v>
      </c>
      <c r="C1142" s="56"/>
      <c r="D1142" s="361"/>
      <c r="F1142" s="18">
        <f t="shared" si="7"/>
        <v>0</v>
      </c>
    </row>
    <row r="1143" spans="1:6">
      <c r="A1143" s="53" t="s">
        <v>398</v>
      </c>
      <c r="B1143" s="30" t="s">
        <v>45</v>
      </c>
      <c r="C1143" s="56"/>
      <c r="D1143" s="361"/>
      <c r="F1143" s="18">
        <f t="shared" si="7"/>
        <v>0</v>
      </c>
    </row>
    <row r="1144" spans="1:6" hidden="1">
      <c r="A1144" s="3" t="s">
        <v>264</v>
      </c>
      <c r="B1144" s="30" t="s">
        <v>45</v>
      </c>
      <c r="C1144" s="56"/>
      <c r="D1144" s="361"/>
      <c r="F1144" s="18">
        <f t="shared" si="7"/>
        <v>0</v>
      </c>
    </row>
    <row r="1145" spans="1:6">
      <c r="A1145" s="53" t="s">
        <v>397</v>
      </c>
      <c r="B1145" s="30" t="s">
        <v>45</v>
      </c>
      <c r="C1145" s="56"/>
      <c r="D1145" s="361"/>
      <c r="F1145" s="18">
        <f t="shared" si="7"/>
        <v>0</v>
      </c>
    </row>
    <row r="1146" spans="1:6">
      <c r="A1146" s="3" t="s">
        <v>246</v>
      </c>
      <c r="B1146" s="30" t="s">
        <v>45</v>
      </c>
      <c r="C1146" s="56"/>
      <c r="D1146" s="361"/>
      <c r="F1146" s="18">
        <f t="shared" si="7"/>
        <v>0</v>
      </c>
    </row>
    <row r="1147" spans="1:6">
      <c r="A1147" s="53" t="s">
        <v>306</v>
      </c>
      <c r="B1147" s="30" t="s">
        <v>45</v>
      </c>
      <c r="C1147" s="56"/>
      <c r="D1147" s="361"/>
      <c r="F1147" s="18">
        <f t="shared" si="7"/>
        <v>0</v>
      </c>
    </row>
    <row r="1148" spans="1:6">
      <c r="A1148" s="53" t="s">
        <v>304</v>
      </c>
      <c r="B1148" s="30" t="s">
        <v>45</v>
      </c>
      <c r="C1148" s="56"/>
      <c r="D1148" s="361"/>
      <c r="F1148" s="18">
        <f t="shared" si="7"/>
        <v>0</v>
      </c>
    </row>
    <row r="1149" spans="1:6" hidden="1">
      <c r="A1149" s="53" t="s">
        <v>275</v>
      </c>
      <c r="B1149" s="30" t="s">
        <v>45</v>
      </c>
      <c r="C1149" s="56"/>
      <c r="D1149" s="361"/>
      <c r="F1149" s="18">
        <f t="shared" si="7"/>
        <v>0</v>
      </c>
    </row>
    <row r="1150" spans="1:6" hidden="1">
      <c r="A1150" s="53" t="s">
        <v>374</v>
      </c>
      <c r="B1150" s="30" t="s">
        <v>45</v>
      </c>
      <c r="C1150" s="56"/>
      <c r="D1150" s="361"/>
      <c r="F1150" s="18">
        <f t="shared" si="7"/>
        <v>0</v>
      </c>
    </row>
    <row r="1151" spans="1:6">
      <c r="A1151" s="53" t="s">
        <v>307</v>
      </c>
      <c r="B1151" s="30" t="s">
        <v>45</v>
      </c>
      <c r="C1151" s="56"/>
      <c r="D1151" s="361"/>
      <c r="F1151" s="18">
        <f t="shared" si="7"/>
        <v>0</v>
      </c>
    </row>
    <row r="1152" spans="1:6">
      <c r="A1152" s="53" t="s">
        <v>376</v>
      </c>
      <c r="B1152" s="30" t="s">
        <v>45</v>
      </c>
      <c r="C1152" s="56"/>
      <c r="D1152" s="361"/>
      <c r="F1152" s="18">
        <f t="shared" si="7"/>
        <v>0</v>
      </c>
    </row>
    <row r="1153" spans="1:6">
      <c r="A1153" s="53" t="s">
        <v>396</v>
      </c>
      <c r="B1153" s="82" t="s">
        <v>45</v>
      </c>
      <c r="C1153" s="56"/>
      <c r="D1153" s="361"/>
      <c r="F1153" s="18">
        <f t="shared" si="7"/>
        <v>0</v>
      </c>
    </row>
    <row r="1154" spans="1:6">
      <c r="A1154" s="53" t="s">
        <v>395</v>
      </c>
      <c r="B1154" s="82" t="s">
        <v>45</v>
      </c>
      <c r="C1154" s="56"/>
      <c r="D1154" s="361"/>
      <c r="F1154" s="18">
        <f t="shared" si="7"/>
        <v>0</v>
      </c>
    </row>
    <row r="1155" spans="1:6">
      <c r="A1155" s="53" t="s">
        <v>379</v>
      </c>
      <c r="B1155" s="82" t="s">
        <v>45</v>
      </c>
      <c r="C1155" s="56"/>
      <c r="D1155" s="361"/>
      <c r="F1155" s="18">
        <f t="shared" si="7"/>
        <v>0</v>
      </c>
    </row>
    <row r="1156" spans="1:6">
      <c r="A1156" s="53" t="s">
        <v>375</v>
      </c>
      <c r="B1156" s="30" t="s">
        <v>45</v>
      </c>
      <c r="C1156" s="56"/>
      <c r="D1156" s="361"/>
      <c r="F1156" s="18">
        <f t="shared" si="7"/>
        <v>0</v>
      </c>
    </row>
    <row r="1157" spans="1:6" hidden="1">
      <c r="A1157" s="53" t="s">
        <v>301</v>
      </c>
      <c r="B1157" s="30" t="s">
        <v>45</v>
      </c>
      <c r="C1157" s="56"/>
      <c r="D1157" s="361"/>
      <c r="F1157" s="18">
        <f t="shared" si="7"/>
        <v>0</v>
      </c>
    </row>
    <row r="1158" spans="1:6" hidden="1">
      <c r="A1158" s="53" t="s">
        <v>313</v>
      </c>
      <c r="B1158" s="30" t="s">
        <v>45</v>
      </c>
      <c r="C1158" s="56"/>
      <c r="D1158" s="361"/>
      <c r="F1158" s="18">
        <f>C1158*D1158</f>
        <v>0</v>
      </c>
    </row>
    <row r="1159" spans="1:6" hidden="1">
      <c r="A1159" s="53" t="s">
        <v>314</v>
      </c>
      <c r="B1159" s="30" t="s">
        <v>45</v>
      </c>
      <c r="C1159" s="56"/>
      <c r="D1159" s="361"/>
      <c r="F1159" s="18">
        <f>C1159*D1159</f>
        <v>0</v>
      </c>
    </row>
    <row r="1160" spans="1:6">
      <c r="A1160" s="53" t="s">
        <v>400</v>
      </c>
      <c r="B1160" s="30" t="s">
        <v>45</v>
      </c>
      <c r="C1160" s="56"/>
      <c r="D1160" s="361"/>
      <c r="F1160" s="18">
        <f>C1160*D1160</f>
        <v>0</v>
      </c>
    </row>
    <row r="1161" spans="1:6">
      <c r="A1161" s="53" t="s">
        <v>399</v>
      </c>
      <c r="B1161" s="30" t="s">
        <v>45</v>
      </c>
      <c r="C1161" s="56"/>
      <c r="D1161" s="361"/>
      <c r="F1161" s="18">
        <f>C1161*D1161</f>
        <v>0</v>
      </c>
    </row>
    <row r="1162" spans="1:6" hidden="1">
      <c r="A1162" s="53" t="s">
        <v>380</v>
      </c>
      <c r="B1162" s="30" t="s">
        <v>45</v>
      </c>
      <c r="C1162" s="56"/>
      <c r="D1162" s="361"/>
      <c r="F1162" s="18">
        <f t="shared" si="7"/>
        <v>0</v>
      </c>
    </row>
    <row r="1163" spans="1:6">
      <c r="A1163" s="53" t="s">
        <v>394</v>
      </c>
      <c r="B1163" s="30" t="s">
        <v>45</v>
      </c>
      <c r="C1163" s="56"/>
      <c r="D1163" s="361"/>
      <c r="F1163" s="18">
        <f t="shared" si="7"/>
        <v>0</v>
      </c>
    </row>
    <row r="1164" spans="1:6">
      <c r="A1164" s="3" t="s">
        <v>42</v>
      </c>
      <c r="B1164" s="30" t="s">
        <v>45</v>
      </c>
      <c r="C1164" s="56"/>
      <c r="D1164" s="361"/>
      <c r="F1164" s="18">
        <f t="shared" si="7"/>
        <v>0</v>
      </c>
    </row>
    <row r="1165" spans="1:6" hidden="1">
      <c r="A1165" s="3" t="s">
        <v>263</v>
      </c>
      <c r="B1165" s="30" t="s">
        <v>45</v>
      </c>
      <c r="C1165" s="56"/>
      <c r="D1165" s="361"/>
      <c r="F1165" s="18">
        <f t="shared" si="7"/>
        <v>0</v>
      </c>
    </row>
    <row r="1166" spans="1:6">
      <c r="A1166" s="53" t="s">
        <v>300</v>
      </c>
      <c r="B1166" s="30" t="s">
        <v>45</v>
      </c>
      <c r="C1166" s="56"/>
      <c r="D1166" s="361"/>
      <c r="F1166" s="18">
        <f t="shared" si="7"/>
        <v>0</v>
      </c>
    </row>
    <row r="1167" spans="1:6" hidden="1">
      <c r="A1167" s="53" t="s">
        <v>296</v>
      </c>
      <c r="B1167" s="30" t="s">
        <v>45</v>
      </c>
      <c r="C1167" s="56"/>
      <c r="D1167" s="361"/>
      <c r="F1167" s="18">
        <f t="shared" si="7"/>
        <v>0</v>
      </c>
    </row>
    <row r="1168" spans="1:6" hidden="1">
      <c r="A1168" s="3" t="s">
        <v>262</v>
      </c>
      <c r="B1168" s="30" t="s">
        <v>45</v>
      </c>
      <c r="C1168" s="56"/>
      <c r="D1168" s="361"/>
      <c r="F1168" s="18">
        <f t="shared" si="7"/>
        <v>0</v>
      </c>
    </row>
    <row r="1169" spans="1:6">
      <c r="A1169" s="53" t="s">
        <v>305</v>
      </c>
      <c r="B1169" s="30" t="s">
        <v>45</v>
      </c>
      <c r="C1169" s="56"/>
      <c r="D1169" s="361"/>
      <c r="F1169" s="18">
        <f t="shared" si="7"/>
        <v>0</v>
      </c>
    </row>
    <row r="1170" spans="1:6">
      <c r="A1170" s="53" t="s">
        <v>401</v>
      </c>
      <c r="B1170" s="30" t="s">
        <v>45</v>
      </c>
      <c r="C1170" s="56"/>
      <c r="D1170" s="361"/>
      <c r="F1170" s="18">
        <f t="shared" si="7"/>
        <v>0</v>
      </c>
    </row>
    <row r="1171" spans="1:6" hidden="1">
      <c r="A1171" s="53" t="s">
        <v>295</v>
      </c>
      <c r="B1171" s="30" t="s">
        <v>45</v>
      </c>
      <c r="C1171" s="56"/>
      <c r="D1171" s="361"/>
      <c r="F1171" s="18">
        <f t="shared" si="7"/>
        <v>0</v>
      </c>
    </row>
    <row r="1172" spans="1:6" hidden="1">
      <c r="A1172" s="53" t="s">
        <v>302</v>
      </c>
      <c r="B1172" s="30" t="s">
        <v>45</v>
      </c>
      <c r="C1172" s="56"/>
      <c r="D1172" s="361"/>
      <c r="F1172" s="18">
        <f t="shared" si="7"/>
        <v>0</v>
      </c>
    </row>
    <row r="1173" spans="1:6">
      <c r="A1173" s="55" t="s">
        <v>291</v>
      </c>
      <c r="B1173" s="30" t="s">
        <v>45</v>
      </c>
      <c r="C1173" s="56"/>
      <c r="D1173" s="361"/>
      <c r="F1173" s="18">
        <f t="shared" si="7"/>
        <v>0</v>
      </c>
    </row>
    <row r="1174" spans="1:6">
      <c r="A1174" s="55" t="s">
        <v>292</v>
      </c>
      <c r="B1174" s="30" t="s">
        <v>45</v>
      </c>
      <c r="C1174" s="56"/>
      <c r="D1174" s="361"/>
      <c r="F1174" s="18">
        <f t="shared" si="7"/>
        <v>0</v>
      </c>
    </row>
    <row r="1175" spans="1:6" hidden="1">
      <c r="A1175" s="55" t="s">
        <v>293</v>
      </c>
      <c r="B1175" s="30" t="s">
        <v>45</v>
      </c>
      <c r="C1175" s="56"/>
      <c r="D1175" s="361"/>
      <c r="F1175" s="18">
        <f t="shared" si="7"/>
        <v>0</v>
      </c>
    </row>
    <row r="1176" spans="1:6" hidden="1">
      <c r="A1176" s="55" t="s">
        <v>292</v>
      </c>
      <c r="B1176" s="30" t="s">
        <v>45</v>
      </c>
      <c r="C1176" s="56"/>
      <c r="D1176" s="361"/>
      <c r="F1176" s="18">
        <f t="shared" si="7"/>
        <v>0</v>
      </c>
    </row>
    <row r="1177" spans="1:6">
      <c r="C1177" s="35"/>
    </row>
    <row r="1178" spans="1:6">
      <c r="A1178" s="3" t="s">
        <v>255</v>
      </c>
    </row>
    <row r="1179" spans="1:6">
      <c r="A1179" s="3" t="s">
        <v>1</v>
      </c>
    </row>
    <row r="1180" spans="1:6">
      <c r="A1180" s="3" t="s">
        <v>8</v>
      </c>
    </row>
    <row r="1181" spans="1:6">
      <c r="A1181" s="3" t="s">
        <v>9</v>
      </c>
    </row>
    <row r="1182" spans="1:6">
      <c r="A1182" s="3" t="s">
        <v>10</v>
      </c>
    </row>
    <row r="1184" spans="1:6">
      <c r="A1184" s="3" t="s">
        <v>11</v>
      </c>
    </row>
    <row r="1185" spans="1:6">
      <c r="A1185" s="3" t="s">
        <v>12</v>
      </c>
    </row>
    <row r="1186" spans="1:6">
      <c r="A1186" s="3" t="s">
        <v>13</v>
      </c>
    </row>
    <row r="1187" spans="1:6">
      <c r="A1187" s="3" t="s">
        <v>14</v>
      </c>
    </row>
    <row r="1188" spans="1:6" ht="25.5">
      <c r="A1188" s="80" t="s">
        <v>159</v>
      </c>
      <c r="B1188" s="17"/>
      <c r="C1188" s="3">
        <v>0</v>
      </c>
      <c r="D1188" s="361"/>
      <c r="F1188" s="18">
        <f>B1188*D1188</f>
        <v>0</v>
      </c>
    </row>
    <row r="1189" spans="1:6" ht="38.25">
      <c r="A1189" s="80" t="s">
        <v>256</v>
      </c>
      <c r="B1189" s="17"/>
      <c r="C1189" s="3">
        <v>0</v>
      </c>
      <c r="D1189" s="361"/>
      <c r="F1189" s="18">
        <f>B1189*D1189</f>
        <v>0</v>
      </c>
    </row>
    <row r="1190" spans="1:6" ht="25.5">
      <c r="A1190" s="80" t="s">
        <v>160</v>
      </c>
      <c r="B1190" s="17"/>
      <c r="C1190" s="3">
        <v>0</v>
      </c>
      <c r="D1190" s="361"/>
      <c r="F1190" s="18">
        <f>B1190*D1190</f>
        <v>0</v>
      </c>
    </row>
    <row r="1191" spans="1:6">
      <c r="A1191" s="80" t="s">
        <v>161</v>
      </c>
      <c r="B1191" s="17"/>
      <c r="C1191" s="3">
        <v>0</v>
      </c>
      <c r="D1191" s="361"/>
      <c r="F1191" s="18">
        <f>B1191*D1191</f>
        <v>0</v>
      </c>
    </row>
    <row r="1192" spans="1:6" ht="25.5">
      <c r="A1192" s="80" t="s">
        <v>162</v>
      </c>
      <c r="B1192" s="17"/>
      <c r="C1192" s="3">
        <v>0</v>
      </c>
      <c r="D1192" s="361"/>
      <c r="F1192" s="18">
        <f>B1192*D1192</f>
        <v>0</v>
      </c>
    </row>
    <row r="1193" spans="1:6">
      <c r="A1193" s="36"/>
      <c r="B1193" s="17"/>
    </row>
    <row r="1194" spans="1:6">
      <c r="A1194" s="53" t="s">
        <v>367</v>
      </c>
    </row>
    <row r="1195" spans="1:6">
      <c r="A1195" s="3" t="s">
        <v>163</v>
      </c>
    </row>
    <row r="1196" spans="1:6">
      <c r="A1196" s="3" t="s">
        <v>92</v>
      </c>
    </row>
    <row r="1197" spans="1:6">
      <c r="A1197" s="3" t="s">
        <v>169</v>
      </c>
    </row>
    <row r="1198" spans="1:6">
      <c r="A1198" s="3" t="s">
        <v>164</v>
      </c>
    </row>
    <row r="1199" spans="1:6">
      <c r="A1199" s="3" t="s">
        <v>165</v>
      </c>
    </row>
    <row r="1200" spans="1:6">
      <c r="A1200" s="3" t="s">
        <v>16</v>
      </c>
    </row>
    <row r="1201" spans="1:6">
      <c r="A1201" s="3" t="s">
        <v>30</v>
      </c>
    </row>
    <row r="1202" spans="1:6">
      <c r="A1202" s="17" t="s">
        <v>166</v>
      </c>
      <c r="B1202" s="30" t="s">
        <v>45</v>
      </c>
      <c r="C1202" s="31"/>
      <c r="D1202" s="361"/>
      <c r="F1202" s="18">
        <f>C1202*D1202</f>
        <v>0</v>
      </c>
    </row>
    <row r="1203" spans="1:6">
      <c r="A1203" s="17" t="s">
        <v>167</v>
      </c>
      <c r="B1203" s="30" t="s">
        <v>45</v>
      </c>
      <c r="C1203" s="31"/>
      <c r="D1203" s="361"/>
      <c r="F1203" s="18">
        <f>C1203*D1203</f>
        <v>0</v>
      </c>
    </row>
    <row r="1204" spans="1:6">
      <c r="A1204" s="31"/>
    </row>
    <row r="1205" spans="1:6" ht="51">
      <c r="A1205" s="84" t="s">
        <v>404</v>
      </c>
    </row>
    <row r="1206" spans="1:6">
      <c r="A1206" s="17" t="s">
        <v>44</v>
      </c>
      <c r="D1206" s="361"/>
      <c r="F1206" s="18">
        <f>B1206*D1206</f>
        <v>0</v>
      </c>
    </row>
    <row r="1208" spans="1:6">
      <c r="A1208" s="53" t="s">
        <v>369</v>
      </c>
    </row>
    <row r="1209" spans="1:6">
      <c r="A1209" s="3" t="s">
        <v>97</v>
      </c>
    </row>
    <row r="1210" spans="1:6">
      <c r="A1210" s="3" t="s">
        <v>98</v>
      </c>
    </row>
    <row r="1211" spans="1:6">
      <c r="A1211" s="3" t="s">
        <v>2</v>
      </c>
    </row>
    <row r="1212" spans="1:6">
      <c r="A1212" s="3" t="s">
        <v>99</v>
      </c>
    </row>
    <row r="1213" spans="1:6">
      <c r="A1213" s="3" t="s">
        <v>100</v>
      </c>
    </row>
    <row r="1214" spans="1:6">
      <c r="A1214" s="3" t="s">
        <v>101</v>
      </c>
    </row>
    <row r="1215" spans="1:6">
      <c r="A1215" s="17" t="s">
        <v>44</v>
      </c>
      <c r="B1215" s="30">
        <f>B1206</f>
        <v>0</v>
      </c>
      <c r="D1215" s="361"/>
      <c r="F1215" s="18">
        <f>B1215*D1215</f>
        <v>0</v>
      </c>
    </row>
    <row r="1217" spans="1:6">
      <c r="A1217" s="53" t="s">
        <v>370</v>
      </c>
    </row>
    <row r="1218" spans="1:6">
      <c r="A1218" s="3" t="s">
        <v>102</v>
      </c>
    </row>
    <row r="1219" spans="1:6">
      <c r="A1219" s="3" t="s">
        <v>103</v>
      </c>
    </row>
    <row r="1220" spans="1:6">
      <c r="A1220" s="3" t="s">
        <v>104</v>
      </c>
    </row>
    <row r="1221" spans="1:6">
      <c r="A1221" s="3" t="s">
        <v>105</v>
      </c>
    </row>
    <row r="1222" spans="1:6">
      <c r="A1222" s="3" t="s">
        <v>106</v>
      </c>
    </row>
    <row r="1223" spans="1:6">
      <c r="A1223" s="3" t="s">
        <v>107</v>
      </c>
    </row>
    <row r="1224" spans="1:6">
      <c r="A1224" s="17" t="s">
        <v>44</v>
      </c>
      <c r="B1224" s="30">
        <f>B1206</f>
        <v>0</v>
      </c>
      <c r="D1224" s="361"/>
      <c r="F1224" s="18">
        <f>B1224*D1224</f>
        <v>0</v>
      </c>
    </row>
    <row r="1225" spans="1:6">
      <c r="A1225" s="17"/>
    </row>
    <row r="1226" spans="1:6">
      <c r="A1226" s="53" t="s">
        <v>371</v>
      </c>
    </row>
    <row r="1227" spans="1:6">
      <c r="A1227" s="3" t="s">
        <v>192</v>
      </c>
    </row>
    <row r="1228" spans="1:6">
      <c r="A1228" s="3" t="s">
        <v>193</v>
      </c>
    </row>
    <row r="1229" spans="1:6">
      <c r="A1229" s="3" t="s">
        <v>194</v>
      </c>
    </row>
    <row r="1230" spans="1:6">
      <c r="A1230" s="3" t="s">
        <v>195</v>
      </c>
    </row>
    <row r="1231" spans="1:6">
      <c r="A1231" s="3" t="s">
        <v>261</v>
      </c>
    </row>
    <row r="1232" spans="1:6">
      <c r="A1232" s="3" t="s">
        <v>196</v>
      </c>
    </row>
    <row r="1233" spans="1:6">
      <c r="A1233" s="3" t="s">
        <v>197</v>
      </c>
    </row>
    <row r="1234" spans="1:6">
      <c r="A1234" s="17" t="s">
        <v>45</v>
      </c>
      <c r="B1234" s="42"/>
      <c r="D1234" s="361"/>
      <c r="F1234" s="18">
        <f>B1234*D1234</f>
        <v>0</v>
      </c>
    </row>
    <row r="1235" spans="1:6" ht="11.25" customHeight="1">
      <c r="A1235" s="17"/>
      <c r="B1235" s="42"/>
    </row>
    <row r="1236" spans="1:6" ht="15.75" customHeight="1">
      <c r="A1236" s="23" t="s">
        <v>29</v>
      </c>
      <c r="B1236" s="411"/>
      <c r="C1236" s="24"/>
      <c r="D1236" s="25" t="s">
        <v>23</v>
      </c>
      <c r="E1236" s="26"/>
      <c r="F1236" s="385">
        <f>SUM(F1103:F1235)</f>
        <v>0</v>
      </c>
    </row>
    <row r="1237" spans="1:6" ht="15" customHeight="1">
      <c r="A1237" s="9"/>
      <c r="D1237" s="27"/>
      <c r="E1237" s="27"/>
    </row>
    <row r="1238" spans="1:6" ht="15.75" customHeight="1">
      <c r="A1238" s="38" t="s">
        <v>32</v>
      </c>
    </row>
    <row r="1240" spans="1:6">
      <c r="A1240" s="3" t="s">
        <v>17</v>
      </c>
    </row>
    <row r="1241" spans="1:6">
      <c r="A1241" s="3" t="s">
        <v>203</v>
      </c>
    </row>
    <row r="1242" spans="1:6">
      <c r="A1242" s="3" t="s">
        <v>108</v>
      </c>
    </row>
    <row r="1243" spans="1:6">
      <c r="A1243" s="3" t="s">
        <v>109</v>
      </c>
    </row>
    <row r="1244" spans="1:6">
      <c r="A1244" s="3" t="s">
        <v>110</v>
      </c>
    </row>
    <row r="1245" spans="1:6">
      <c r="A1245" s="3" t="s">
        <v>111</v>
      </c>
    </row>
    <row r="1246" spans="1:6">
      <c r="A1246" s="17" t="s">
        <v>22</v>
      </c>
      <c r="B1246" s="30">
        <f>1.8*1.8*3</f>
        <v>9.7200000000000006</v>
      </c>
      <c r="D1246" s="361"/>
      <c r="F1246" s="18">
        <f>B1246*D1246</f>
        <v>0</v>
      </c>
    </row>
    <row r="1248" spans="1:6">
      <c r="A1248" s="69" t="s">
        <v>112</v>
      </c>
    </row>
    <row r="1249" spans="1:6">
      <c r="A1249" s="69" t="s">
        <v>289</v>
      </c>
    </row>
    <row r="1250" spans="1:6">
      <c r="A1250" s="69" t="s">
        <v>113</v>
      </c>
    </row>
    <row r="1251" spans="1:6" ht="67.7" customHeight="1">
      <c r="A1251" s="69" t="s">
        <v>322</v>
      </c>
    </row>
    <row r="1252" spans="1:6">
      <c r="A1252" s="69" t="s">
        <v>119</v>
      </c>
    </row>
    <row r="1253" spans="1:6">
      <c r="A1253" s="17" t="s">
        <v>25</v>
      </c>
      <c r="B1253" s="30">
        <f>2.75*3</f>
        <v>8.25</v>
      </c>
      <c r="D1253" s="361"/>
      <c r="F1253" s="39">
        <f>B1253*D1253</f>
        <v>0</v>
      </c>
    </row>
    <row r="1255" spans="1:6">
      <c r="A1255" s="3" t="s">
        <v>114</v>
      </c>
    </row>
    <row r="1256" spans="1:6">
      <c r="A1256" s="3" t="s">
        <v>188</v>
      </c>
    </row>
    <row r="1257" spans="1:6">
      <c r="A1257" s="3" t="s">
        <v>115</v>
      </c>
    </row>
    <row r="1258" spans="1:6">
      <c r="A1258" s="3" t="s">
        <v>116</v>
      </c>
    </row>
    <row r="1259" spans="1:6">
      <c r="A1259" s="3" t="s">
        <v>117</v>
      </c>
    </row>
    <row r="1260" spans="1:6">
      <c r="A1260" s="3" t="s">
        <v>118</v>
      </c>
    </row>
    <row r="1261" spans="1:6">
      <c r="A1261" s="3" t="s">
        <v>119</v>
      </c>
    </row>
    <row r="1262" spans="1:6">
      <c r="A1262" s="17" t="s">
        <v>25</v>
      </c>
      <c r="B1262" s="30">
        <f>(3)*0.15*2</f>
        <v>0.89999999999999991</v>
      </c>
      <c r="D1262" s="361"/>
      <c r="F1262" s="18">
        <f>B1262*D1262</f>
        <v>0</v>
      </c>
    </row>
    <row r="1264" spans="1:6">
      <c r="A1264" s="3" t="s">
        <v>120</v>
      </c>
    </row>
    <row r="1265" spans="1:6">
      <c r="A1265" s="3" t="s">
        <v>121</v>
      </c>
    </row>
    <row r="1266" spans="1:6">
      <c r="A1266" s="3" t="s">
        <v>189</v>
      </c>
    </row>
    <row r="1267" spans="1:6">
      <c r="A1267" s="3" t="s">
        <v>122</v>
      </c>
    </row>
    <row r="1268" spans="1:6">
      <c r="A1268" s="3" t="s">
        <v>123</v>
      </c>
    </row>
    <row r="1269" spans="1:6">
      <c r="A1269" s="3" t="s">
        <v>124</v>
      </c>
    </row>
    <row r="1270" spans="1:6">
      <c r="A1270" s="3" t="s">
        <v>125</v>
      </c>
    </row>
    <row r="1271" spans="1:6">
      <c r="A1271" s="17" t="s">
        <v>25</v>
      </c>
      <c r="B1271" s="30">
        <f>(3)*0.2</f>
        <v>0.60000000000000009</v>
      </c>
      <c r="D1271" s="361"/>
      <c r="F1271" s="18">
        <f>B1271*D1271</f>
        <v>0</v>
      </c>
    </row>
    <row r="1273" spans="1:6">
      <c r="A1273" s="3" t="s">
        <v>126</v>
      </c>
    </row>
    <row r="1274" spans="1:6">
      <c r="A1274" s="3" t="s">
        <v>127</v>
      </c>
    </row>
    <row r="1275" spans="1:6">
      <c r="A1275" s="3" t="s">
        <v>128</v>
      </c>
    </row>
    <row r="1276" spans="1:6">
      <c r="A1276" s="3" t="s">
        <v>129</v>
      </c>
    </row>
    <row r="1277" spans="1:6">
      <c r="A1277" s="3" t="s">
        <v>130</v>
      </c>
    </row>
    <row r="1278" spans="1:6">
      <c r="A1278" s="3" t="s">
        <v>131</v>
      </c>
    </row>
    <row r="1279" spans="1:6">
      <c r="A1279" s="3" t="s">
        <v>132</v>
      </c>
    </row>
    <row r="1280" spans="1:6">
      <c r="A1280" s="3" t="s">
        <v>133</v>
      </c>
    </row>
    <row r="1281" spans="1:6">
      <c r="A1281" s="3" t="s">
        <v>134</v>
      </c>
    </row>
    <row r="1282" spans="1:6">
      <c r="A1282" s="3" t="s">
        <v>135</v>
      </c>
    </row>
    <row r="1283" spans="1:6">
      <c r="A1283" s="53" t="s">
        <v>382</v>
      </c>
      <c r="B1283" s="30">
        <f>3*10</f>
        <v>30</v>
      </c>
      <c r="D1283" s="361"/>
      <c r="F1283" s="18">
        <f t="shared" ref="F1283:F1288" si="8">B1283*D1283</f>
        <v>0</v>
      </c>
    </row>
    <row r="1284" spans="1:6">
      <c r="A1284" s="53" t="s">
        <v>383</v>
      </c>
      <c r="B1284" s="30">
        <f>3*30</f>
        <v>90</v>
      </c>
      <c r="D1284" s="361"/>
      <c r="F1284" s="18">
        <f t="shared" si="8"/>
        <v>0</v>
      </c>
    </row>
    <row r="1285" spans="1:6">
      <c r="A1285" s="53" t="s">
        <v>384</v>
      </c>
      <c r="B1285" s="30">
        <f>3*10</f>
        <v>30</v>
      </c>
      <c r="D1285" s="361"/>
      <c r="F1285" s="18">
        <f t="shared" si="8"/>
        <v>0</v>
      </c>
    </row>
    <row r="1286" spans="1:6">
      <c r="A1286" s="53" t="s">
        <v>385</v>
      </c>
      <c r="B1286" s="30">
        <f>3*15</f>
        <v>45</v>
      </c>
      <c r="D1286" s="361"/>
      <c r="F1286" s="18">
        <f t="shared" si="8"/>
        <v>0</v>
      </c>
    </row>
    <row r="1287" spans="1:6">
      <c r="A1287" s="3" t="s">
        <v>271</v>
      </c>
      <c r="B1287" s="30">
        <f>3*100</f>
        <v>300</v>
      </c>
      <c r="D1287" s="361"/>
      <c r="F1287" s="18">
        <f t="shared" si="8"/>
        <v>0</v>
      </c>
    </row>
    <row r="1288" spans="1:6">
      <c r="A1288" s="3" t="s">
        <v>272</v>
      </c>
      <c r="B1288" s="30">
        <f>3*25</f>
        <v>75</v>
      </c>
      <c r="D1288" s="361"/>
      <c r="F1288" s="18">
        <f t="shared" si="8"/>
        <v>0</v>
      </c>
    </row>
    <row r="1290" spans="1:6" ht="12.75" hidden="1" customHeight="1">
      <c r="A1290" s="3" t="s">
        <v>190</v>
      </c>
    </row>
    <row r="1291" spans="1:6" ht="12.75" hidden="1" customHeight="1">
      <c r="A1291" s="3" t="s">
        <v>136</v>
      </c>
    </row>
    <row r="1292" spans="1:6" ht="12.75" hidden="1" customHeight="1">
      <c r="A1292" s="3" t="s">
        <v>137</v>
      </c>
    </row>
    <row r="1293" spans="1:6" ht="12.75" hidden="1" customHeight="1">
      <c r="A1293" s="3" t="s">
        <v>138</v>
      </c>
    </row>
    <row r="1294" spans="1:6" ht="12.75" hidden="1" customHeight="1">
      <c r="A1294" s="3" t="s">
        <v>139</v>
      </c>
    </row>
    <row r="1295" spans="1:6" ht="12.75" hidden="1" customHeight="1">
      <c r="A1295" s="3" t="s">
        <v>140</v>
      </c>
    </row>
    <row r="1296" spans="1:6" ht="12.75" hidden="1" customHeight="1">
      <c r="A1296" s="3" t="s">
        <v>141</v>
      </c>
    </row>
    <row r="1297" spans="1:6" ht="14.25" hidden="1" customHeight="1">
      <c r="A1297" s="3" t="s">
        <v>273</v>
      </c>
    </row>
    <row r="1298" spans="1:6" ht="12.75" hidden="1" customHeight="1">
      <c r="A1298" s="3" t="s">
        <v>142</v>
      </c>
    </row>
    <row r="1299" spans="1:6" ht="14.25" hidden="1" customHeight="1">
      <c r="A1299" s="17" t="s">
        <v>274</v>
      </c>
      <c r="B1299" s="30">
        <v>0</v>
      </c>
      <c r="D1299" s="361"/>
      <c r="F1299" s="18">
        <f>B1299*D1299</f>
        <v>0</v>
      </c>
    </row>
    <row r="1300" spans="1:6" hidden="1">
      <c r="A1300" s="17"/>
    </row>
    <row r="1301" spans="1:6" ht="105" hidden="1" customHeight="1">
      <c r="A1301" s="54" t="s">
        <v>290</v>
      </c>
    </row>
    <row r="1302" spans="1:6" ht="94.7" hidden="1" customHeight="1">
      <c r="A1302" s="40" t="s">
        <v>233</v>
      </c>
    </row>
    <row r="1303" spans="1:6" ht="14.25" hidden="1">
      <c r="A1303" s="17" t="s">
        <v>274</v>
      </c>
      <c r="B1303" s="30">
        <v>0</v>
      </c>
      <c r="D1303" s="361">
        <v>150</v>
      </c>
      <c r="F1303" s="18">
        <f>B1303*D1303</f>
        <v>0</v>
      </c>
    </row>
    <row r="1304" spans="1:6" hidden="1">
      <c r="A1304" s="17"/>
    </row>
    <row r="1305" spans="1:6" ht="153" hidden="1" customHeight="1">
      <c r="A1305" s="64" t="s">
        <v>318</v>
      </c>
      <c r="B1305" s="203"/>
      <c r="C1305" s="66"/>
      <c r="D1305" s="203"/>
      <c r="E1305" s="65"/>
      <c r="F1305" s="65"/>
    </row>
    <row r="1306" spans="1:6" hidden="1">
      <c r="A1306" s="58" t="s">
        <v>320</v>
      </c>
      <c r="B1306" s="82">
        <f>1*B984*1.2</f>
        <v>0</v>
      </c>
      <c r="C1306" s="53"/>
      <c r="D1306" s="363">
        <v>175</v>
      </c>
      <c r="E1306" s="59"/>
      <c r="F1306" s="63">
        <f>B1306*D1306</f>
        <v>0</v>
      </c>
    </row>
    <row r="1307" spans="1:6" hidden="1">
      <c r="A1307" s="58" t="s">
        <v>332</v>
      </c>
      <c r="B1307" s="82">
        <v>0</v>
      </c>
      <c r="C1307" s="53"/>
      <c r="D1307" s="363">
        <v>175</v>
      </c>
      <c r="E1307" s="59"/>
      <c r="F1307" s="63">
        <f>B1307*D1307</f>
        <v>0</v>
      </c>
    </row>
    <row r="1308" spans="1:6" hidden="1">
      <c r="A1308" s="58" t="s">
        <v>321</v>
      </c>
      <c r="B1308" s="82">
        <v>0</v>
      </c>
      <c r="C1308" s="53"/>
      <c r="D1308" s="363">
        <v>175</v>
      </c>
      <c r="E1308" s="59"/>
      <c r="F1308" s="63">
        <f>B1308*D1308</f>
        <v>0</v>
      </c>
    </row>
    <row r="1309" spans="1:6" hidden="1">
      <c r="A1309" s="67"/>
      <c r="B1309" s="203"/>
      <c r="C1309" s="66"/>
      <c r="D1309" s="203"/>
      <c r="E1309" s="65"/>
      <c r="F1309" s="65"/>
    </row>
    <row r="1310" spans="1:6" ht="112.7" hidden="1" customHeight="1">
      <c r="A1310" s="64" t="s">
        <v>333</v>
      </c>
      <c r="B1310" s="203"/>
      <c r="C1310" s="66"/>
      <c r="D1310" s="203"/>
      <c r="E1310" s="65"/>
      <c r="F1310" s="65"/>
    </row>
    <row r="1311" spans="1:6" hidden="1">
      <c r="A1311" s="58" t="s">
        <v>320</v>
      </c>
      <c r="B1311" s="82">
        <v>0</v>
      </c>
      <c r="C1311" s="53"/>
      <c r="D1311" s="363">
        <v>175</v>
      </c>
      <c r="E1311" s="59"/>
      <c r="F1311" s="63">
        <f>B1311*D1311</f>
        <v>0</v>
      </c>
    </row>
    <row r="1312" spans="1:6" hidden="1">
      <c r="A1312" s="58" t="s">
        <v>332</v>
      </c>
      <c r="B1312" s="82">
        <v>0</v>
      </c>
      <c r="C1312" s="53"/>
      <c r="D1312" s="363">
        <v>175</v>
      </c>
      <c r="E1312" s="59"/>
      <c r="F1312" s="63">
        <f>B1312*D1312</f>
        <v>0</v>
      </c>
    </row>
    <row r="1313" spans="1:6" hidden="1">
      <c r="A1313" s="58" t="s">
        <v>321</v>
      </c>
      <c r="B1313" s="82">
        <v>0</v>
      </c>
      <c r="C1313" s="53"/>
      <c r="D1313" s="363">
        <v>175</v>
      </c>
      <c r="E1313" s="59"/>
      <c r="F1313" s="63">
        <f>B1313*D1313</f>
        <v>0</v>
      </c>
    </row>
    <row r="1314" spans="1:6" hidden="1">
      <c r="A1314" s="17"/>
      <c r="D1314" s="361"/>
      <c r="F1314" s="18"/>
    </row>
    <row r="1315" spans="1:6" ht="15.75">
      <c r="A1315" s="23" t="s">
        <v>32</v>
      </c>
      <c r="B1315" s="436"/>
      <c r="C1315" s="41"/>
      <c r="D1315" s="25" t="s">
        <v>23</v>
      </c>
      <c r="E1315" s="26"/>
      <c r="F1315" s="385">
        <f>SUM(F1238:F1303)</f>
        <v>0</v>
      </c>
    </row>
    <row r="1317" spans="1:6" ht="15.75">
      <c r="A1317" s="9" t="s">
        <v>33</v>
      </c>
    </row>
    <row r="1319" spans="1:6">
      <c r="A1319" s="3" t="s">
        <v>143</v>
      </c>
    </row>
    <row r="1320" spans="1:6">
      <c r="A1320" s="3" t="s">
        <v>144</v>
      </c>
    </row>
    <row r="1321" spans="1:6">
      <c r="A1321" s="3" t="s">
        <v>145</v>
      </c>
    </row>
    <row r="1322" spans="1:6">
      <c r="A1322" s="3" t="s">
        <v>0</v>
      </c>
    </row>
    <row r="1323" spans="1:6">
      <c r="A1323" s="3" t="s">
        <v>146</v>
      </c>
    </row>
    <row r="1324" spans="1:6">
      <c r="A1324" s="17" t="s">
        <v>45</v>
      </c>
      <c r="B1324" s="30">
        <v>9</v>
      </c>
      <c r="C1324" s="17"/>
      <c r="D1324" s="361"/>
      <c r="F1324" s="18">
        <f>B1324*D1324</f>
        <v>0</v>
      </c>
    </row>
    <row r="1326" spans="1:6">
      <c r="A1326" s="3" t="s">
        <v>34</v>
      </c>
    </row>
    <row r="1327" spans="1:6">
      <c r="A1327" s="3" t="s">
        <v>147</v>
      </c>
    </row>
    <row r="1328" spans="1:6">
      <c r="A1328" s="3" t="s">
        <v>148</v>
      </c>
    </row>
    <row r="1329" spans="1:6">
      <c r="A1329" s="3" t="s">
        <v>18</v>
      </c>
    </row>
    <row r="1330" spans="1:6">
      <c r="A1330" s="3" t="s">
        <v>149</v>
      </c>
    </row>
    <row r="1331" spans="1:6">
      <c r="A1331" s="3" t="s">
        <v>19</v>
      </c>
    </row>
    <row r="1332" spans="1:6">
      <c r="A1332" s="3" t="s">
        <v>20</v>
      </c>
    </row>
    <row r="1333" spans="1:6">
      <c r="A1333" s="17" t="s">
        <v>22</v>
      </c>
      <c r="B1333" s="30">
        <f>1.4*1.2*3*5</f>
        <v>25.2</v>
      </c>
      <c r="D1333" s="361"/>
      <c r="F1333" s="18">
        <f>B1333*D1333</f>
        <v>0</v>
      </c>
    </row>
    <row r="1335" spans="1:6" ht="15.75">
      <c r="A1335" s="23" t="s">
        <v>33</v>
      </c>
      <c r="B1335" s="436"/>
      <c r="C1335" s="41"/>
      <c r="D1335" s="25" t="s">
        <v>23</v>
      </c>
      <c r="E1335" s="26"/>
      <c r="F1335" s="385">
        <f>SUM(F1318:F1334)</f>
        <v>0</v>
      </c>
    </row>
    <row r="1336" spans="1:6" ht="15.75" customHeight="1"/>
    <row r="1337" spans="1:6" ht="16.5">
      <c r="A1337" s="43" t="s">
        <v>180</v>
      </c>
    </row>
    <row r="1339" spans="1:6" hidden="1">
      <c r="A1339" s="3" t="s">
        <v>204</v>
      </c>
    </row>
    <row r="1340" spans="1:6" hidden="1">
      <c r="A1340" s="3" t="s">
        <v>3</v>
      </c>
    </row>
    <row r="1341" spans="1:6" hidden="1">
      <c r="A1341" s="3" t="s">
        <v>150</v>
      </c>
    </row>
    <row r="1342" spans="1:6" hidden="1">
      <c r="A1342" s="3" t="s">
        <v>151</v>
      </c>
    </row>
    <row r="1343" spans="1:6" hidden="1">
      <c r="A1343" s="3" t="s">
        <v>4</v>
      </c>
    </row>
    <row r="1344" spans="1:6" hidden="1">
      <c r="A1344" s="3" t="s">
        <v>5</v>
      </c>
    </row>
    <row r="1345" spans="1:8" hidden="1">
      <c r="A1345" s="3" t="s">
        <v>6</v>
      </c>
    </row>
    <row r="1346" spans="1:8" hidden="1">
      <c r="A1346" s="3" t="s">
        <v>152</v>
      </c>
    </row>
    <row r="1347" spans="1:8" hidden="1">
      <c r="A1347" s="3" t="s">
        <v>240</v>
      </c>
    </row>
    <row r="1348" spans="1:8" s="12" customFormat="1" hidden="1">
      <c r="A1348" s="17" t="s">
        <v>44</v>
      </c>
      <c r="B1348" s="30">
        <v>0</v>
      </c>
      <c r="C1348" s="17"/>
      <c r="D1348" s="361"/>
      <c r="E1348" s="2"/>
      <c r="F1348" s="18">
        <f>B1348*D1348</f>
        <v>0</v>
      </c>
    </row>
    <row r="1349" spans="1:8" s="12" customFormat="1" hidden="1">
      <c r="A1349" s="3"/>
      <c r="B1349" s="30"/>
      <c r="C1349" s="3"/>
      <c r="D1349" s="30"/>
      <c r="E1349" s="2"/>
      <c r="F1349" s="2"/>
    </row>
    <row r="1350" spans="1:8" s="12" customFormat="1">
      <c r="A1350" s="53" t="s">
        <v>372</v>
      </c>
      <c r="B1350" s="30"/>
      <c r="C1350" s="3"/>
      <c r="D1350" s="30"/>
      <c r="E1350" s="2"/>
      <c r="F1350" s="2"/>
    </row>
    <row r="1351" spans="1:8" s="12" customFormat="1">
      <c r="A1351" s="3" t="s">
        <v>153</v>
      </c>
      <c r="B1351" s="30"/>
      <c r="C1351" s="3"/>
      <c r="D1351" s="30"/>
      <c r="E1351" s="2"/>
      <c r="F1351" s="2"/>
    </row>
    <row r="1352" spans="1:8" s="12" customFormat="1">
      <c r="A1352" s="3" t="s">
        <v>154</v>
      </c>
      <c r="B1352" s="30"/>
      <c r="C1352" s="3"/>
      <c r="D1352" s="30"/>
      <c r="E1352" s="2"/>
      <c r="F1352" s="2"/>
    </row>
    <row r="1353" spans="1:8" s="12" customFormat="1">
      <c r="A1353" s="3" t="s">
        <v>155</v>
      </c>
      <c r="B1353" s="30"/>
      <c r="C1353" s="3"/>
      <c r="D1353" s="30"/>
      <c r="E1353" s="2"/>
      <c r="F1353" s="2"/>
    </row>
    <row r="1354" spans="1:8" s="12" customFormat="1">
      <c r="A1354" s="3" t="s">
        <v>156</v>
      </c>
      <c r="B1354" s="30"/>
      <c r="C1354" s="3"/>
      <c r="D1354" s="30"/>
      <c r="E1354" s="2"/>
      <c r="F1354" s="2"/>
    </row>
    <row r="1355" spans="1:8" s="12" customFormat="1">
      <c r="A1355" s="3" t="s">
        <v>41</v>
      </c>
      <c r="B1355" s="30"/>
      <c r="C1355" s="3"/>
      <c r="D1355" s="30"/>
      <c r="E1355" s="2"/>
      <c r="F1355" s="2"/>
    </row>
    <row r="1356" spans="1:8" s="12" customFormat="1">
      <c r="A1356" s="17" t="s">
        <v>44</v>
      </c>
      <c r="B1356" s="30">
        <f>B977</f>
        <v>86.5</v>
      </c>
      <c r="C1356" s="17"/>
      <c r="D1356" s="361"/>
      <c r="E1356" s="2"/>
      <c r="F1356" s="18">
        <f>B1356*D1356</f>
        <v>0</v>
      </c>
    </row>
    <row r="1357" spans="1:8" s="12" customFormat="1">
      <c r="A1357" s="3"/>
      <c r="B1357" s="30"/>
      <c r="C1357" s="3"/>
      <c r="D1357" s="30"/>
      <c r="E1357" s="2"/>
      <c r="F1357" s="2"/>
    </row>
    <row r="1358" spans="1:8" s="12" customFormat="1" ht="93.75" customHeight="1">
      <c r="A1358" s="60" t="s">
        <v>323</v>
      </c>
      <c r="B1358" s="30"/>
      <c r="C1358" s="3"/>
      <c r="D1358" s="30"/>
      <c r="E1358" s="2"/>
      <c r="F1358" s="2"/>
    </row>
    <row r="1359" spans="1:8" s="12" customFormat="1" ht="76.5">
      <c r="A1359" s="60" t="s">
        <v>324</v>
      </c>
      <c r="B1359" s="30"/>
      <c r="C1359" s="3"/>
      <c r="D1359" s="30"/>
      <c r="E1359" s="2"/>
      <c r="F1359" s="2"/>
    </row>
    <row r="1360" spans="1:8" s="12" customFormat="1" ht="38.25">
      <c r="A1360" s="60" t="s">
        <v>325</v>
      </c>
      <c r="B1360" s="30"/>
      <c r="C1360" s="3"/>
      <c r="D1360" s="30"/>
      <c r="E1360" s="2"/>
      <c r="F1360" s="2"/>
      <c r="H1360" s="30"/>
    </row>
    <row r="1361" spans="1:8" s="12" customFormat="1" ht="51">
      <c r="A1361" s="60" t="s">
        <v>326</v>
      </c>
      <c r="B1361" s="30"/>
      <c r="C1361" s="3"/>
      <c r="D1361" s="30"/>
      <c r="E1361" s="2"/>
      <c r="F1361" s="2"/>
      <c r="H1361" s="30"/>
    </row>
    <row r="1362" spans="1:8">
      <c r="A1362" s="17" t="s">
        <v>44</v>
      </c>
      <c r="B1362" s="30">
        <v>5</v>
      </c>
      <c r="C1362" s="17"/>
      <c r="D1362" s="361"/>
      <c r="F1362" s="18">
        <f>B1362*D1362</f>
        <v>0</v>
      </c>
    </row>
    <row r="1364" spans="1:8" ht="89.25">
      <c r="A1364" s="60" t="s">
        <v>327</v>
      </c>
    </row>
    <row r="1365" spans="1:8" ht="91.5" customHeight="1">
      <c r="A1365" s="60" t="s">
        <v>328</v>
      </c>
    </row>
    <row r="1366" spans="1:8" ht="25.5">
      <c r="A1366" s="60" t="s">
        <v>329</v>
      </c>
    </row>
    <row r="1367" spans="1:8" ht="41.25" customHeight="1">
      <c r="A1367" s="60" t="s">
        <v>330</v>
      </c>
    </row>
    <row r="1368" spans="1:8">
      <c r="A1368" s="17" t="s">
        <v>44</v>
      </c>
      <c r="B1368" s="30">
        <v>5</v>
      </c>
      <c r="C1368" s="17"/>
      <c r="D1368" s="361"/>
      <c r="F1368" s="18">
        <f>B1368*D1368</f>
        <v>0</v>
      </c>
    </row>
    <row r="1370" spans="1:8">
      <c r="A1370" s="53" t="s">
        <v>281</v>
      </c>
    </row>
    <row r="1371" spans="1:8" ht="38.25">
      <c r="A1371" s="60" t="s">
        <v>331</v>
      </c>
    </row>
    <row r="1372" spans="1:8">
      <c r="A1372" s="17" t="s">
        <v>45</v>
      </c>
      <c r="B1372" s="30">
        <v>2</v>
      </c>
      <c r="C1372" s="17"/>
      <c r="D1372" s="361"/>
      <c r="F1372" s="18">
        <f>B1372*D1372</f>
        <v>0</v>
      </c>
    </row>
    <row r="1374" spans="1:8">
      <c r="A1374" s="3" t="s">
        <v>282</v>
      </c>
    </row>
    <row r="1375" spans="1:8">
      <c r="A1375" s="3" t="s">
        <v>15</v>
      </c>
    </row>
    <row r="1376" spans="1:8">
      <c r="A1376" s="3" t="s">
        <v>21</v>
      </c>
    </row>
    <row r="1377" spans="1:6">
      <c r="A1377" s="3" t="s">
        <v>35</v>
      </c>
      <c r="B1377" s="30">
        <f>B977</f>
        <v>86.5</v>
      </c>
      <c r="D1377" s="361"/>
      <c r="F1377" s="18">
        <f>B1377*D1377</f>
        <v>0</v>
      </c>
    </row>
    <row r="1378" spans="1:6">
      <c r="A1378" s="44" t="s">
        <v>241</v>
      </c>
      <c r="B1378" s="30">
        <f>B1377</f>
        <v>86.5</v>
      </c>
      <c r="D1378" s="361"/>
      <c r="F1378" s="18">
        <f>B1378*D1378</f>
        <v>0</v>
      </c>
    </row>
    <row r="1379" spans="1:6">
      <c r="A1379" s="44"/>
    </row>
    <row r="1380" spans="1:6">
      <c r="A1380" s="3" t="s">
        <v>283</v>
      </c>
      <c r="C1380" s="20"/>
      <c r="D1380" s="364"/>
      <c r="E1380" s="21"/>
      <c r="F1380" s="21"/>
    </row>
    <row r="1381" spans="1:6">
      <c r="A1381" s="3" t="s">
        <v>191</v>
      </c>
      <c r="C1381" s="20"/>
      <c r="D1381" s="364"/>
      <c r="E1381" s="21"/>
      <c r="F1381" s="21"/>
    </row>
    <row r="1382" spans="1:6">
      <c r="A1382" s="3" t="s">
        <v>178</v>
      </c>
      <c r="C1382" s="20"/>
      <c r="D1382" s="364"/>
      <c r="E1382" s="21"/>
      <c r="F1382" s="21"/>
    </row>
    <row r="1383" spans="1:6">
      <c r="A1383" s="3" t="s">
        <v>179</v>
      </c>
      <c r="C1383" s="20"/>
      <c r="D1383" s="364"/>
      <c r="E1383" s="21"/>
      <c r="F1383" s="21"/>
    </row>
    <row r="1384" spans="1:6">
      <c r="A1384" s="17" t="s">
        <v>44</v>
      </c>
      <c r="B1384" s="30">
        <f>B977</f>
        <v>86.5</v>
      </c>
      <c r="C1384" s="20"/>
      <c r="D1384" s="361"/>
      <c r="E1384" s="21"/>
      <c r="F1384" s="18">
        <f>B1384*D1384</f>
        <v>0</v>
      </c>
    </row>
    <row r="1385" spans="1:6">
      <c r="A1385" s="17"/>
      <c r="C1385" s="20"/>
      <c r="E1385" s="21"/>
    </row>
    <row r="1386" spans="1:6" ht="51">
      <c r="A1386" s="60" t="s">
        <v>340</v>
      </c>
      <c r="B1386" s="82"/>
      <c r="C1386" s="53"/>
      <c r="D1386" s="82"/>
      <c r="E1386" s="59"/>
      <c r="F1386" s="59"/>
    </row>
    <row r="1387" spans="1:6">
      <c r="A1387" s="58" t="s">
        <v>44</v>
      </c>
      <c r="B1387" s="30">
        <f>B1384</f>
        <v>86.5</v>
      </c>
      <c r="C1387" s="53"/>
      <c r="D1387" s="363"/>
      <c r="E1387" s="59"/>
      <c r="F1387" s="18">
        <f>B1387*D1387</f>
        <v>0</v>
      </c>
    </row>
    <row r="1388" spans="1:6" hidden="1">
      <c r="A1388" s="17"/>
      <c r="B1388" s="437"/>
      <c r="C1388" s="20"/>
      <c r="E1388" s="21"/>
    </row>
    <row r="1389" spans="1:6" hidden="1">
      <c r="A1389" s="17"/>
      <c r="C1389" s="20"/>
      <c r="E1389" s="21"/>
    </row>
    <row r="1390" spans="1:6" hidden="1">
      <c r="A1390" s="22"/>
      <c r="B1390" s="364"/>
      <c r="C1390" s="20"/>
      <c r="D1390" s="364"/>
      <c r="E1390" s="21"/>
      <c r="F1390" s="21"/>
    </row>
    <row r="1391" spans="1:6" hidden="1">
      <c r="A1391" s="53" t="s">
        <v>284</v>
      </c>
      <c r="B1391" s="82"/>
    </row>
    <row r="1392" spans="1:6" hidden="1">
      <c r="A1392" s="53" t="s">
        <v>185</v>
      </c>
      <c r="B1392" s="82"/>
    </row>
    <row r="1393" spans="1:6" hidden="1">
      <c r="A1393" s="53" t="s">
        <v>198</v>
      </c>
      <c r="B1393" s="82"/>
    </row>
    <row r="1394" spans="1:6" hidden="1">
      <c r="A1394" s="53" t="s">
        <v>186</v>
      </c>
      <c r="B1394" s="82"/>
    </row>
    <row r="1395" spans="1:6" hidden="1">
      <c r="A1395" s="53" t="s">
        <v>187</v>
      </c>
      <c r="B1395" s="82"/>
    </row>
    <row r="1396" spans="1:6" hidden="1">
      <c r="A1396" s="460" t="s">
        <v>205</v>
      </c>
      <c r="B1396" s="460"/>
      <c r="E1396" s="3"/>
    </row>
    <row r="1397" spans="1:6" hidden="1">
      <c r="A1397" s="17" t="s">
        <v>44</v>
      </c>
      <c r="B1397" s="30">
        <v>0</v>
      </c>
      <c r="D1397" s="361"/>
      <c r="F1397" s="18">
        <f>B1397*D1397</f>
        <v>0</v>
      </c>
    </row>
    <row r="1398" spans="1:6">
      <c r="A1398" s="32"/>
      <c r="D1398" s="45"/>
      <c r="E1398" s="45"/>
    </row>
    <row r="1399" spans="1:6" ht="16.5">
      <c r="A1399" s="46" t="s">
        <v>180</v>
      </c>
      <c r="B1399" s="436"/>
      <c r="C1399" s="41"/>
      <c r="D1399" s="25" t="s">
        <v>23</v>
      </c>
      <c r="E1399" s="26"/>
      <c r="F1399" s="385">
        <f>SUM(F1339:F1398)</f>
        <v>0</v>
      </c>
    </row>
    <row r="1400" spans="1:6" ht="16.5">
      <c r="A1400" s="43"/>
      <c r="B1400" s="365"/>
      <c r="C1400" s="33"/>
      <c r="D1400" s="27"/>
      <c r="E1400" s="27"/>
    </row>
    <row r="1401" spans="1:6" ht="18">
      <c r="A1401" s="47" t="s">
        <v>157</v>
      </c>
      <c r="B1401" s="365"/>
      <c r="C1401" s="33"/>
      <c r="D1401" s="27"/>
      <c r="E1401" s="27"/>
    </row>
    <row r="1402" spans="1:6" ht="16.5">
      <c r="A1402" s="43"/>
      <c r="B1402" s="365"/>
      <c r="C1402" s="33"/>
      <c r="D1402" s="27"/>
      <c r="E1402" s="27"/>
    </row>
    <row r="1403" spans="1:6" ht="18">
      <c r="A1403" s="98" t="s">
        <v>408</v>
      </c>
    </row>
    <row r="1404" spans="1:6" ht="18">
      <c r="A1404" s="99" t="s">
        <v>412</v>
      </c>
    </row>
    <row r="1405" spans="1:6" ht="18">
      <c r="A1405" s="100" t="s">
        <v>389</v>
      </c>
    </row>
    <row r="1407" spans="1:6" ht="18">
      <c r="A1407" s="48"/>
    </row>
    <row r="1408" spans="1:6" ht="18">
      <c r="A1408" s="159" t="s">
        <v>36</v>
      </c>
      <c r="B1408" s="361"/>
      <c r="C1408" s="353"/>
      <c r="D1408" s="361"/>
      <c r="E1408" s="354"/>
      <c r="F1408" s="49">
        <f>F1015</f>
        <v>0</v>
      </c>
    </row>
    <row r="1409" spans="1:7" ht="12.2" customHeight="1">
      <c r="A1409" s="48"/>
      <c r="F1409" s="50"/>
    </row>
    <row r="1410" spans="1:7" ht="18">
      <c r="A1410" s="159" t="s">
        <v>37</v>
      </c>
      <c r="B1410" s="361"/>
      <c r="C1410" s="353"/>
      <c r="D1410" s="361"/>
      <c r="E1410" s="354"/>
      <c r="F1410" s="49">
        <f>F1101</f>
        <v>0</v>
      </c>
    </row>
    <row r="1411" spans="1:7" ht="12.2" customHeight="1">
      <c r="A1411" s="48"/>
      <c r="F1411" s="50"/>
    </row>
    <row r="1412" spans="1:7" ht="18">
      <c r="A1412" s="159" t="s">
        <v>158</v>
      </c>
      <c r="B1412" s="361"/>
      <c r="C1412" s="353"/>
      <c r="D1412" s="361"/>
      <c r="E1412" s="354"/>
      <c r="F1412" s="49">
        <f>F1236</f>
        <v>0</v>
      </c>
    </row>
    <row r="1413" spans="1:7" ht="12.2" customHeight="1">
      <c r="A1413" s="48"/>
      <c r="F1413" s="50"/>
    </row>
    <row r="1414" spans="1:7" ht="18">
      <c r="A1414" s="159" t="s">
        <v>38</v>
      </c>
      <c r="B1414" s="361"/>
      <c r="C1414" s="353"/>
      <c r="D1414" s="361"/>
      <c r="E1414" s="354"/>
      <c r="F1414" s="49">
        <f>F1315</f>
        <v>0</v>
      </c>
    </row>
    <row r="1415" spans="1:7" ht="12.2" customHeight="1">
      <c r="A1415" s="48"/>
      <c r="F1415" s="50"/>
    </row>
    <row r="1416" spans="1:7" ht="18">
      <c r="A1416" s="159" t="s">
        <v>39</v>
      </c>
      <c r="B1416" s="361"/>
      <c r="C1416" s="353"/>
      <c r="D1416" s="361"/>
      <c r="E1416" s="354"/>
      <c r="F1416" s="49">
        <f>F1335</f>
        <v>0</v>
      </c>
    </row>
    <row r="1417" spans="1:7" ht="12.2" customHeight="1">
      <c r="A1417" s="48"/>
      <c r="F1417" s="50"/>
    </row>
    <row r="1418" spans="1:7" ht="18">
      <c r="A1418" s="159" t="s">
        <v>40</v>
      </c>
      <c r="B1418" s="361"/>
      <c r="C1418" s="353"/>
      <c r="D1418" s="361"/>
      <c r="E1418" s="354"/>
      <c r="F1418" s="49">
        <f>F1399</f>
        <v>0</v>
      </c>
    </row>
    <row r="1419" spans="1:7" ht="12.2" customHeight="1">
      <c r="A1419" s="47"/>
      <c r="F1419" s="50"/>
    </row>
    <row r="1420" spans="1:7" ht="18">
      <c r="A1420" s="51" t="s">
        <v>235</v>
      </c>
      <c r="B1420" s="411"/>
      <c r="C1420" s="24"/>
      <c r="D1420" s="411"/>
      <c r="E1420" s="24"/>
      <c r="F1420" s="49">
        <f>SUM(F1408,F1410,F1412,F1414,F1416,F1418,)</f>
        <v>0</v>
      </c>
      <c r="G1420" s="52"/>
    </row>
    <row r="1421" spans="1:7" ht="18">
      <c r="A1421" s="47" t="s">
        <v>252</v>
      </c>
      <c r="F1421" s="50">
        <f>0.25*F1420</f>
        <v>0</v>
      </c>
      <c r="G1421" s="1">
        <v>0</v>
      </c>
    </row>
    <row r="1422" spans="1:7" ht="18">
      <c r="A1422" s="51" t="s">
        <v>43</v>
      </c>
      <c r="B1422" s="411"/>
      <c r="C1422" s="24"/>
      <c r="D1422" s="411"/>
      <c r="E1422" s="24"/>
      <c r="F1422" s="49">
        <f>SUM(F1420:F1421)</f>
        <v>0</v>
      </c>
    </row>
    <row r="1423" spans="1:7" ht="18">
      <c r="A1423" s="95"/>
      <c r="B1423" s="412"/>
      <c r="C1423" s="96"/>
      <c r="D1423" s="412"/>
      <c r="E1423" s="96"/>
      <c r="F1423" s="97"/>
    </row>
    <row r="1424" spans="1:7" ht="18">
      <c r="A1424" s="268" t="s">
        <v>746</v>
      </c>
      <c r="B1424" s="438"/>
      <c r="C1424" s="179"/>
      <c r="D1424" s="179"/>
      <c r="E1424" s="179"/>
      <c r="F1424" s="185"/>
    </row>
    <row r="1425" spans="1:6" ht="16.5">
      <c r="A1425" s="180"/>
      <c r="B1425" s="439"/>
      <c r="C1425" s="181"/>
      <c r="D1425" s="179"/>
      <c r="E1425" s="179"/>
      <c r="F1425" s="185"/>
    </row>
    <row r="1426" spans="1:6" ht="16.5">
      <c r="A1426" s="180"/>
      <c r="B1426" s="439"/>
      <c r="C1426" s="181"/>
      <c r="D1426" s="179"/>
      <c r="E1426" s="179"/>
      <c r="F1426" s="185"/>
    </row>
    <row r="1427" spans="1:6">
      <c r="A1427" s="91"/>
      <c r="B1427" s="366"/>
      <c r="C1427" s="91"/>
      <c r="D1427" s="366"/>
      <c r="E1427" s="90"/>
      <c r="F1427" s="90"/>
    </row>
    <row r="1428" spans="1:6">
      <c r="A1428" s="91"/>
      <c r="B1428" s="366"/>
      <c r="C1428" s="91"/>
      <c r="D1428" s="366"/>
      <c r="E1428" s="90"/>
      <c r="F1428" s="90"/>
    </row>
    <row r="1429" spans="1:6" ht="18">
      <c r="A1429" s="182"/>
      <c r="B1429" s="366"/>
      <c r="C1429" s="91"/>
      <c r="D1429" s="366"/>
      <c r="E1429" s="90"/>
      <c r="F1429" s="90"/>
    </row>
    <row r="1430" spans="1:6" ht="18">
      <c r="A1430" s="342" t="s">
        <v>624</v>
      </c>
      <c r="B1430" s="413"/>
      <c r="C1430" s="344"/>
      <c r="D1430" s="413"/>
      <c r="E1430" s="343"/>
      <c r="F1430" s="184">
        <f>F504</f>
        <v>0</v>
      </c>
    </row>
    <row r="1431" spans="1:6" ht="18">
      <c r="A1431" s="182"/>
      <c r="B1431" s="366"/>
      <c r="C1431" s="91"/>
      <c r="D1431" s="366"/>
      <c r="E1431" s="90"/>
      <c r="F1431" s="90"/>
    </row>
    <row r="1432" spans="1:6" ht="18">
      <c r="A1432" s="342" t="s">
        <v>623</v>
      </c>
      <c r="B1432" s="413"/>
      <c r="C1432" s="344"/>
      <c r="D1432" s="413"/>
      <c r="E1432" s="343"/>
      <c r="F1432" s="184">
        <f>F959</f>
        <v>0</v>
      </c>
    </row>
    <row r="1433" spans="1:6" ht="18">
      <c r="A1433" s="182"/>
      <c r="B1433" s="366"/>
      <c r="C1433" s="91"/>
      <c r="D1433" s="366"/>
      <c r="E1433" s="90"/>
      <c r="F1433" s="90"/>
    </row>
    <row r="1434" spans="1:6" ht="18">
      <c r="A1434" s="342" t="s">
        <v>622</v>
      </c>
      <c r="B1434" s="413"/>
      <c r="C1434" s="344"/>
      <c r="D1434" s="413"/>
      <c r="E1434" s="343"/>
      <c r="F1434" s="184">
        <f>F1420</f>
        <v>0</v>
      </c>
    </row>
    <row r="1435" spans="1:6" ht="18">
      <c r="A1435" s="182"/>
      <c r="B1435" s="366"/>
      <c r="C1435" s="91"/>
      <c r="D1435" s="366"/>
      <c r="E1435" s="90"/>
      <c r="F1435" s="90"/>
    </row>
    <row r="1436" spans="1:6" ht="18">
      <c r="A1436" s="186" t="s">
        <v>235</v>
      </c>
      <c r="B1436" s="414"/>
      <c r="C1436" s="187"/>
      <c r="D1436" s="414"/>
      <c r="E1436" s="187"/>
      <c r="F1436" s="184">
        <f>SUM(F1430:F1434)</f>
        <v>0</v>
      </c>
    </row>
    <row r="1437" spans="1:6" ht="18">
      <c r="A1437" s="183" t="s">
        <v>252</v>
      </c>
      <c r="B1437" s="366"/>
      <c r="C1437" s="91"/>
      <c r="D1437" s="366"/>
      <c r="E1437" s="90"/>
      <c r="F1437" s="185">
        <f>F1436*0.25</f>
        <v>0</v>
      </c>
    </row>
    <row r="1438" spans="1:6" ht="18">
      <c r="A1438" s="186" t="s">
        <v>43</v>
      </c>
      <c r="B1438" s="414"/>
      <c r="C1438" s="187"/>
      <c r="D1438" s="414"/>
      <c r="E1438" s="187"/>
      <c r="F1438" s="184">
        <f>SUM(F1436:F1437)</f>
        <v>0</v>
      </c>
    </row>
    <row r="1439" spans="1:6" ht="15.75" customHeight="1"/>
    <row r="1440" spans="1:6" ht="18">
      <c r="A1440" s="355" t="s">
        <v>415</v>
      </c>
    </row>
    <row r="1442" spans="1:10" ht="18">
      <c r="A1442" s="92" t="s">
        <v>416</v>
      </c>
    </row>
    <row r="1443" spans="1:10" ht="18">
      <c r="A1443" s="93" t="s">
        <v>417</v>
      </c>
    </row>
    <row r="1444" spans="1:10" ht="18">
      <c r="A1444" s="94" t="s">
        <v>362</v>
      </c>
    </row>
    <row r="1447" spans="1:10" s="106" customFormat="1" ht="15.75">
      <c r="A1447" s="9" t="s">
        <v>46</v>
      </c>
      <c r="B1447" s="367"/>
      <c r="C1447" s="102"/>
      <c r="D1447" s="367"/>
      <c r="E1447" s="101"/>
      <c r="F1447" s="101"/>
      <c r="G1447" s="103"/>
      <c r="H1447" s="104"/>
      <c r="I1447" s="105"/>
      <c r="J1447" s="103"/>
    </row>
    <row r="1448" spans="1:10" s="12" customFormat="1">
      <c r="A1448" s="53"/>
      <c r="B1448" s="82"/>
      <c r="C1448" s="53"/>
      <c r="D1448" s="82"/>
      <c r="E1448" s="59"/>
      <c r="F1448" s="59"/>
      <c r="H1448" s="107"/>
      <c r="I1448" s="107"/>
    </row>
    <row r="1449" spans="1:10" s="12" customFormat="1">
      <c r="A1449" s="53" t="s">
        <v>418</v>
      </c>
      <c r="B1449" s="82"/>
      <c r="C1449" s="53"/>
      <c r="D1449" s="82"/>
      <c r="E1449" s="59"/>
      <c r="F1449" s="59"/>
      <c r="H1449" s="107"/>
      <c r="I1449" s="107"/>
    </row>
    <row r="1450" spans="1:10" s="12" customFormat="1">
      <c r="A1450" s="53" t="s">
        <v>419</v>
      </c>
      <c r="B1450" s="82"/>
      <c r="C1450" s="53"/>
      <c r="D1450" s="82"/>
      <c r="E1450" s="59"/>
      <c r="F1450" s="59"/>
      <c r="H1450" s="107"/>
      <c r="I1450" s="107"/>
    </row>
    <row r="1451" spans="1:10" s="12" customFormat="1">
      <c r="A1451" s="53" t="s">
        <v>420</v>
      </c>
      <c r="B1451" s="82"/>
      <c r="C1451" s="53"/>
      <c r="D1451" s="82"/>
      <c r="E1451" s="59"/>
      <c r="F1451" s="59"/>
      <c r="H1451" s="107"/>
      <c r="I1451" s="107"/>
    </row>
    <row r="1452" spans="1:10" s="12" customFormat="1">
      <c r="A1452" s="53" t="s">
        <v>421</v>
      </c>
      <c r="B1452" s="82"/>
      <c r="C1452" s="53"/>
      <c r="D1452" s="82"/>
      <c r="E1452" s="59"/>
      <c r="F1452" s="59"/>
      <c r="H1452" s="107"/>
      <c r="I1452" s="107"/>
    </row>
    <row r="1453" spans="1:10" s="12" customFormat="1">
      <c r="A1453" s="53" t="s">
        <v>422</v>
      </c>
      <c r="B1453" s="82"/>
      <c r="C1453" s="53"/>
      <c r="D1453" s="82"/>
      <c r="E1453" s="59"/>
      <c r="F1453" s="59"/>
      <c r="H1453" s="107"/>
      <c r="I1453" s="107"/>
    </row>
    <row r="1454" spans="1:10" s="12" customFormat="1" hidden="1">
      <c r="A1454" s="108" t="s">
        <v>423</v>
      </c>
      <c r="B1454" s="363">
        <v>0</v>
      </c>
      <c r="C1454" s="53"/>
      <c r="D1454" s="363"/>
      <c r="E1454" s="59"/>
      <c r="F1454" s="63">
        <f t="shared" ref="F1454:F1461" si="9">B1454*D1454</f>
        <v>0</v>
      </c>
      <c r="H1454" s="107"/>
      <c r="I1454" s="107"/>
    </row>
    <row r="1455" spans="1:10" s="12" customFormat="1">
      <c r="A1455" s="108" t="s">
        <v>424</v>
      </c>
      <c r="B1455" s="363">
        <v>182.07</v>
      </c>
      <c r="C1455" s="53"/>
      <c r="D1455" s="363"/>
      <c r="E1455" s="59"/>
      <c r="F1455" s="63">
        <f>B1455*D1455</f>
        <v>0</v>
      </c>
      <c r="H1455" s="107"/>
      <c r="I1455" s="107"/>
    </row>
    <row r="1456" spans="1:10" s="12" customFormat="1" hidden="1">
      <c r="A1456" s="108" t="s">
        <v>425</v>
      </c>
      <c r="B1456" s="363"/>
      <c r="C1456" s="53"/>
      <c r="D1456" s="363"/>
      <c r="E1456" s="59"/>
      <c r="F1456" s="63">
        <f t="shared" si="9"/>
        <v>0</v>
      </c>
      <c r="H1456" s="107"/>
      <c r="I1456" s="107"/>
    </row>
    <row r="1457" spans="1:9" s="12" customFormat="1" hidden="1">
      <c r="A1457" s="108" t="s">
        <v>426</v>
      </c>
      <c r="B1457" s="363">
        <v>0</v>
      </c>
      <c r="C1457" s="53"/>
      <c r="D1457" s="363"/>
      <c r="E1457" s="59"/>
      <c r="F1457" s="63">
        <f t="shared" si="9"/>
        <v>0</v>
      </c>
      <c r="H1457" s="107"/>
      <c r="I1457" s="107"/>
    </row>
    <row r="1458" spans="1:9" s="12" customFormat="1" hidden="1">
      <c r="A1458" s="108" t="s">
        <v>427</v>
      </c>
      <c r="B1458" s="363"/>
      <c r="C1458" s="53"/>
      <c r="D1458" s="363"/>
      <c r="E1458" s="59"/>
      <c r="F1458" s="63">
        <f t="shared" si="9"/>
        <v>0</v>
      </c>
      <c r="H1458" s="107"/>
      <c r="I1458" s="107"/>
    </row>
    <row r="1459" spans="1:9" s="111" customFormat="1" hidden="1">
      <c r="A1459" s="108" t="s">
        <v>428</v>
      </c>
      <c r="B1459" s="368"/>
      <c r="C1459" s="57"/>
      <c r="D1459" s="368"/>
      <c r="E1459" s="110"/>
      <c r="F1459" s="63">
        <f t="shared" si="9"/>
        <v>0</v>
      </c>
      <c r="H1459" s="112"/>
      <c r="I1459" s="112"/>
    </row>
    <row r="1460" spans="1:9" s="111" customFormat="1" hidden="1">
      <c r="A1460" s="108" t="s">
        <v>429</v>
      </c>
      <c r="B1460" s="368">
        <v>0</v>
      </c>
      <c r="C1460" s="57"/>
      <c r="D1460" s="368"/>
      <c r="E1460" s="110"/>
      <c r="F1460" s="63">
        <f>B1460*D1460</f>
        <v>0</v>
      </c>
      <c r="H1460" s="112"/>
      <c r="I1460" s="112"/>
    </row>
    <row r="1461" spans="1:9" s="12" customFormat="1" ht="15.75" hidden="1" customHeight="1">
      <c r="A1461" s="108" t="s">
        <v>430</v>
      </c>
      <c r="B1461" s="363">
        <v>0</v>
      </c>
      <c r="C1461" s="53"/>
      <c r="D1461" s="363"/>
      <c r="E1461" s="59"/>
      <c r="F1461" s="63">
        <f t="shared" si="9"/>
        <v>0</v>
      </c>
      <c r="H1461" s="107"/>
      <c r="I1461" s="107"/>
    </row>
    <row r="1462" spans="1:9" s="12" customFormat="1">
      <c r="A1462" s="113" t="s">
        <v>234</v>
      </c>
      <c r="B1462" s="82">
        <f>SUM(B1454:B1461)</f>
        <v>182.07</v>
      </c>
      <c r="C1462" s="53"/>
      <c r="D1462" s="82"/>
      <c r="E1462" s="59"/>
      <c r="F1462" s="59"/>
      <c r="H1462" s="107"/>
      <c r="I1462" s="107"/>
    </row>
    <row r="1463" spans="1:9" s="12" customFormat="1">
      <c r="A1463" s="113"/>
      <c r="B1463" s="82"/>
      <c r="C1463" s="53"/>
      <c r="D1463" s="82"/>
      <c r="E1463" s="59"/>
      <c r="F1463" s="59"/>
      <c r="H1463" s="107"/>
      <c r="I1463" s="107"/>
    </row>
    <row r="1464" spans="1:9" s="12" customFormat="1">
      <c r="A1464" s="53" t="s">
        <v>242</v>
      </c>
      <c r="B1464" s="82"/>
      <c r="C1464" s="53"/>
      <c r="D1464" s="82"/>
      <c r="E1464" s="59"/>
      <c r="F1464" s="59"/>
      <c r="H1464" s="107"/>
      <c r="I1464" s="107"/>
    </row>
    <row r="1465" spans="1:9" s="12" customFormat="1" ht="25.5">
      <c r="A1465" s="60" t="s">
        <v>334</v>
      </c>
      <c r="B1465" s="82"/>
      <c r="C1465" s="53"/>
      <c r="D1465" s="82"/>
      <c r="E1465" s="59"/>
      <c r="F1465" s="59"/>
      <c r="H1465" s="107"/>
      <c r="I1465" s="107"/>
    </row>
    <row r="1466" spans="1:9" s="12" customFormat="1">
      <c r="A1466" s="58" t="s">
        <v>431</v>
      </c>
      <c r="B1466" s="82">
        <f>B1462</f>
        <v>182.07</v>
      </c>
      <c r="C1466" s="53"/>
      <c r="D1466" s="363"/>
      <c r="E1466" s="59"/>
      <c r="F1466" s="63">
        <f>B1466*D1466</f>
        <v>0</v>
      </c>
      <c r="H1466" s="107"/>
      <c r="I1466" s="107"/>
    </row>
    <row r="1467" spans="1:9" s="12" customFormat="1" hidden="1">
      <c r="A1467" s="113"/>
      <c r="B1467" s="82"/>
      <c r="C1467" s="53"/>
      <c r="D1467" s="82"/>
      <c r="E1467" s="59"/>
      <c r="F1467" s="59"/>
      <c r="H1467" s="107"/>
      <c r="I1467" s="107"/>
    </row>
    <row r="1468" spans="1:9" s="12" customFormat="1" ht="77.25" hidden="1" customHeight="1">
      <c r="A1468" s="60" t="s">
        <v>319</v>
      </c>
      <c r="B1468" s="362"/>
      <c r="C1468" s="62"/>
      <c r="D1468" s="362"/>
      <c r="E1468" s="61"/>
      <c r="F1468" s="384"/>
      <c r="H1468" s="107"/>
      <c r="I1468" s="107"/>
    </row>
    <row r="1469" spans="1:9" s="12" customFormat="1" hidden="1">
      <c r="A1469" s="67" t="s">
        <v>320</v>
      </c>
      <c r="B1469" s="82">
        <v>0</v>
      </c>
      <c r="C1469" s="53"/>
      <c r="D1469" s="211"/>
      <c r="E1469" s="59"/>
      <c r="F1469" s="68">
        <f>B1469*D1469</f>
        <v>0</v>
      </c>
      <c r="H1469" s="107"/>
      <c r="I1469" s="107"/>
    </row>
    <row r="1470" spans="1:9" s="12" customFormat="1" hidden="1">
      <c r="A1470" s="67" t="s">
        <v>332</v>
      </c>
      <c r="B1470" s="82">
        <v>0</v>
      </c>
      <c r="C1470" s="53"/>
      <c r="D1470" s="211"/>
      <c r="E1470" s="59"/>
      <c r="F1470" s="68">
        <f>B1470*D1470</f>
        <v>0</v>
      </c>
      <c r="H1470" s="107"/>
      <c r="I1470" s="107"/>
    </row>
    <row r="1471" spans="1:9" s="12" customFormat="1" hidden="1">
      <c r="A1471" s="67" t="s">
        <v>321</v>
      </c>
      <c r="B1471" s="82">
        <v>0</v>
      </c>
      <c r="C1471" s="53"/>
      <c r="D1471" s="211"/>
      <c r="E1471" s="59"/>
      <c r="F1471" s="68">
        <f>B1471*D1471</f>
        <v>0</v>
      </c>
      <c r="H1471" s="107"/>
      <c r="I1471" s="107"/>
    </row>
    <row r="1472" spans="1:9" s="12" customFormat="1">
      <c r="A1472" s="113"/>
      <c r="B1472" s="82"/>
      <c r="C1472" s="53"/>
      <c r="D1472" s="82"/>
      <c r="E1472" s="59"/>
      <c r="F1472" s="59"/>
      <c r="H1472" s="107"/>
      <c r="I1472" s="107"/>
    </row>
    <row r="1473" spans="1:9" s="12" customFormat="1" hidden="1">
      <c r="A1473" s="53" t="s">
        <v>316</v>
      </c>
      <c r="B1473" s="82"/>
      <c r="C1473" s="53"/>
      <c r="D1473" s="82"/>
      <c r="E1473" s="59"/>
      <c r="F1473" s="59"/>
      <c r="H1473" s="107"/>
      <c r="I1473" s="107"/>
    </row>
    <row r="1474" spans="1:9" s="12" customFormat="1" hidden="1">
      <c r="A1474" s="53" t="s">
        <v>265</v>
      </c>
      <c r="B1474" s="82"/>
      <c r="C1474" s="53"/>
      <c r="D1474" s="82"/>
      <c r="E1474" s="59"/>
      <c r="F1474" s="59"/>
      <c r="H1474" s="107"/>
      <c r="I1474" s="107"/>
    </row>
    <row r="1475" spans="1:9" s="12" customFormat="1" hidden="1">
      <c r="A1475" s="53" t="s">
        <v>266</v>
      </c>
      <c r="B1475" s="82"/>
      <c r="C1475" s="53"/>
      <c r="D1475" s="82"/>
      <c r="E1475" s="59"/>
      <c r="F1475" s="59"/>
      <c r="H1475" s="107"/>
      <c r="I1475" s="107"/>
    </row>
    <row r="1476" spans="1:9" s="12" customFormat="1" hidden="1">
      <c r="A1476" s="53" t="s">
        <v>309</v>
      </c>
      <c r="B1476" s="82"/>
      <c r="C1476" s="53"/>
      <c r="D1476" s="82"/>
      <c r="E1476" s="59"/>
      <c r="F1476" s="59"/>
      <c r="H1476" s="107"/>
      <c r="I1476" s="107"/>
    </row>
    <row r="1477" spans="1:9" s="12" customFormat="1" hidden="1">
      <c r="A1477" s="53" t="s">
        <v>308</v>
      </c>
      <c r="B1477" s="82"/>
      <c r="C1477" s="53"/>
      <c r="D1477" s="82"/>
      <c r="E1477" s="59"/>
      <c r="F1477" s="59"/>
      <c r="H1477" s="107"/>
      <c r="I1477" s="107"/>
    </row>
    <row r="1478" spans="1:9" s="12" customFormat="1" hidden="1">
      <c r="A1478" s="53" t="s">
        <v>249</v>
      </c>
      <c r="B1478" s="82"/>
      <c r="C1478" s="53"/>
      <c r="D1478" s="82"/>
      <c r="E1478" s="59"/>
      <c r="F1478" s="59"/>
      <c r="H1478" s="107"/>
      <c r="I1478" s="107"/>
    </row>
    <row r="1479" spans="1:9" s="12" customFormat="1" hidden="1">
      <c r="A1479" s="53" t="s">
        <v>250</v>
      </c>
      <c r="B1479" s="82"/>
      <c r="C1479" s="53"/>
      <c r="D1479" s="82"/>
      <c r="E1479" s="59"/>
      <c r="F1479" s="59"/>
      <c r="H1479" s="107"/>
      <c r="I1479" s="107"/>
    </row>
    <row r="1480" spans="1:9" s="12" customFormat="1" hidden="1">
      <c r="A1480" s="67" t="s">
        <v>44</v>
      </c>
      <c r="B1480" s="82">
        <v>0</v>
      </c>
      <c r="C1480" s="53"/>
      <c r="D1480" s="211">
        <v>15</v>
      </c>
      <c r="E1480" s="59"/>
      <c r="F1480" s="68">
        <f>B1480*D1480</f>
        <v>0</v>
      </c>
      <c r="H1480" s="107"/>
      <c r="I1480" s="107"/>
    </row>
    <row r="1481" spans="1:9" hidden="1">
      <c r="A1481" s="53"/>
      <c r="B1481" s="82"/>
      <c r="C1481" s="53"/>
      <c r="D1481" s="82"/>
      <c r="E1481" s="59"/>
      <c r="F1481" s="59"/>
      <c r="H1481" s="86"/>
      <c r="I1481" s="86"/>
    </row>
    <row r="1482" spans="1:9" hidden="1">
      <c r="A1482" s="53" t="s">
        <v>432</v>
      </c>
      <c r="B1482" s="82"/>
      <c r="C1482" s="20"/>
      <c r="D1482" s="364"/>
      <c r="E1482" s="21"/>
      <c r="F1482" s="21"/>
      <c r="H1482" s="86"/>
      <c r="I1482" s="86"/>
    </row>
    <row r="1483" spans="1:9" hidden="1">
      <c r="A1483" s="53" t="s">
        <v>170</v>
      </c>
      <c r="B1483" s="82"/>
      <c r="C1483" s="20"/>
      <c r="D1483" s="364"/>
      <c r="E1483" s="21"/>
      <c r="F1483" s="21"/>
      <c r="H1483" s="86"/>
      <c r="I1483" s="86"/>
    </row>
    <row r="1484" spans="1:9" hidden="1">
      <c r="A1484" s="53" t="s">
        <v>184</v>
      </c>
      <c r="B1484" s="82"/>
      <c r="C1484" s="20"/>
      <c r="D1484" s="364"/>
      <c r="E1484" s="21"/>
      <c r="F1484" s="21"/>
      <c r="H1484" s="86"/>
      <c r="I1484" s="86"/>
    </row>
    <row r="1485" spans="1:9" hidden="1">
      <c r="A1485" s="53" t="s">
        <v>171</v>
      </c>
      <c r="B1485" s="82"/>
      <c r="C1485" s="20"/>
      <c r="D1485" s="364"/>
      <c r="E1485" s="21"/>
      <c r="F1485" s="21"/>
      <c r="H1485" s="86"/>
      <c r="I1485" s="86"/>
    </row>
    <row r="1486" spans="1:9" hidden="1">
      <c r="A1486" s="53" t="s">
        <v>172</v>
      </c>
      <c r="B1486" s="82"/>
      <c r="C1486" s="20"/>
      <c r="D1486" s="364"/>
      <c r="E1486" s="21"/>
      <c r="F1486" s="21"/>
      <c r="H1486" s="86"/>
      <c r="I1486" s="86"/>
    </row>
    <row r="1487" spans="1:9" hidden="1">
      <c r="A1487" s="53" t="s">
        <v>173</v>
      </c>
      <c r="B1487" s="82"/>
      <c r="C1487" s="20"/>
      <c r="D1487" s="364"/>
      <c r="E1487" s="21"/>
      <c r="F1487" s="21"/>
      <c r="H1487" s="86"/>
      <c r="I1487" s="86"/>
    </row>
    <row r="1488" spans="1:9" hidden="1">
      <c r="A1488" s="53" t="s">
        <v>182</v>
      </c>
      <c r="B1488" s="82"/>
      <c r="C1488" s="20"/>
      <c r="D1488" s="364"/>
      <c r="E1488" s="21"/>
      <c r="F1488" s="21"/>
      <c r="H1488" s="86"/>
      <c r="I1488" s="86"/>
    </row>
    <row r="1489" spans="1:9" hidden="1">
      <c r="A1489" s="53" t="s">
        <v>174</v>
      </c>
      <c r="B1489" s="82"/>
      <c r="C1489" s="20"/>
      <c r="D1489" s="364"/>
      <c r="E1489" s="21"/>
      <c r="F1489" s="21"/>
      <c r="H1489" s="86"/>
      <c r="I1489" s="86"/>
    </row>
    <row r="1490" spans="1:9" hidden="1">
      <c r="A1490" s="53" t="s">
        <v>183</v>
      </c>
      <c r="B1490" s="82"/>
      <c r="C1490" s="20"/>
      <c r="D1490" s="364"/>
      <c r="E1490" s="21"/>
      <c r="F1490" s="21"/>
      <c r="H1490" s="86"/>
      <c r="I1490" s="86"/>
    </row>
    <row r="1491" spans="1:9" hidden="1">
      <c r="A1491" s="58" t="s">
        <v>431</v>
      </c>
      <c r="B1491" s="82">
        <v>0</v>
      </c>
      <c r="C1491" s="20"/>
      <c r="D1491" s="363">
        <v>500</v>
      </c>
      <c r="E1491" s="21"/>
      <c r="F1491" s="63">
        <f>B1491*D1491</f>
        <v>0</v>
      </c>
      <c r="H1491" s="86"/>
      <c r="I1491" s="86"/>
    </row>
    <row r="1492" spans="1:9" hidden="1">
      <c r="A1492" s="22"/>
      <c r="B1492" s="364"/>
      <c r="C1492" s="20"/>
      <c r="D1492" s="364"/>
      <c r="E1492" s="21"/>
      <c r="F1492" s="21"/>
      <c r="H1492" s="86"/>
      <c r="I1492" s="86"/>
    </row>
    <row r="1493" spans="1:9" hidden="1">
      <c r="A1493" s="53" t="s">
        <v>317</v>
      </c>
      <c r="B1493" s="82"/>
      <c r="C1493" s="20"/>
      <c r="D1493" s="364"/>
      <c r="E1493" s="21"/>
      <c r="F1493" s="21"/>
      <c r="H1493" s="86"/>
      <c r="I1493" s="86"/>
    </row>
    <row r="1494" spans="1:9" hidden="1">
      <c r="A1494" s="53" t="s">
        <v>175</v>
      </c>
      <c r="B1494" s="82"/>
      <c r="C1494" s="20"/>
      <c r="D1494" s="364"/>
      <c r="E1494" s="21"/>
      <c r="F1494" s="21"/>
      <c r="H1494" s="86"/>
      <c r="I1494" s="86"/>
    </row>
    <row r="1495" spans="1:9" hidden="1">
      <c r="A1495" s="53" t="s">
        <v>176</v>
      </c>
      <c r="B1495" s="82"/>
      <c r="C1495" s="20"/>
      <c r="D1495" s="364"/>
      <c r="E1495" s="21"/>
      <c r="F1495" s="21"/>
      <c r="H1495" s="86"/>
      <c r="I1495" s="86"/>
    </row>
    <row r="1496" spans="1:9" hidden="1">
      <c r="A1496" s="53" t="s">
        <v>177</v>
      </c>
      <c r="B1496" s="82"/>
      <c r="C1496" s="20"/>
      <c r="D1496" s="364"/>
      <c r="E1496" s="21"/>
      <c r="F1496" s="21"/>
      <c r="H1496" s="86"/>
      <c r="I1496" s="86"/>
    </row>
    <row r="1497" spans="1:9" hidden="1">
      <c r="A1497" s="53" t="s">
        <v>228</v>
      </c>
      <c r="B1497" s="82"/>
      <c r="C1497" s="20"/>
      <c r="D1497" s="364"/>
      <c r="E1497" s="21"/>
      <c r="F1497" s="21"/>
      <c r="H1497" s="86"/>
      <c r="I1497" s="86"/>
    </row>
    <row r="1498" spans="1:9" hidden="1">
      <c r="A1498" s="58" t="s">
        <v>431</v>
      </c>
      <c r="B1498" s="82">
        <v>0</v>
      </c>
      <c r="C1498" s="20"/>
      <c r="D1498" s="363">
        <v>0</v>
      </c>
      <c r="E1498" s="21"/>
      <c r="F1498" s="63">
        <f>B1498*D1498</f>
        <v>0</v>
      </c>
      <c r="H1498" s="86"/>
      <c r="I1498" s="86"/>
    </row>
    <row r="1499" spans="1:9" hidden="1">
      <c r="A1499" s="20"/>
      <c r="B1499" s="364"/>
      <c r="C1499" s="20"/>
      <c r="D1499" s="364"/>
      <c r="E1499" s="21"/>
      <c r="F1499" s="21"/>
      <c r="H1499" s="86"/>
      <c r="I1499" s="86"/>
    </row>
    <row r="1500" spans="1:9" ht="15.75">
      <c r="A1500" s="23" t="s">
        <v>46</v>
      </c>
      <c r="B1500" s="416"/>
      <c r="C1500" s="114"/>
      <c r="D1500" s="25" t="s">
        <v>23</v>
      </c>
      <c r="E1500" s="26"/>
      <c r="F1500" s="385">
        <f>SUM(F1449:F1499)</f>
        <v>0</v>
      </c>
      <c r="H1500" s="86"/>
      <c r="I1500" s="115"/>
    </row>
    <row r="1501" spans="1:9" s="118" customFormat="1" ht="15">
      <c r="A1501" s="116"/>
      <c r="B1501" s="367"/>
      <c r="C1501" s="102"/>
      <c r="D1501" s="117"/>
      <c r="E1501" s="101"/>
      <c r="F1501" s="386"/>
      <c r="H1501" s="119"/>
      <c r="I1501" s="120"/>
    </row>
    <row r="1502" spans="1:9" ht="15.75">
      <c r="A1502" s="9" t="s">
        <v>26</v>
      </c>
      <c r="B1502" s="82"/>
      <c r="C1502" s="53"/>
      <c r="D1502" s="82"/>
      <c r="E1502" s="59"/>
      <c r="F1502" s="59"/>
      <c r="H1502" s="86"/>
      <c r="I1502" s="115"/>
    </row>
    <row r="1503" spans="1:9" s="123" customFormat="1" ht="12">
      <c r="A1503" s="121"/>
      <c r="B1503" s="369"/>
      <c r="C1503" s="121"/>
      <c r="D1503" s="369"/>
      <c r="E1503" s="122"/>
      <c r="F1503" s="122"/>
      <c r="H1503" s="124"/>
      <c r="I1503" s="124"/>
    </row>
    <row r="1504" spans="1:9" s="123" customFormat="1">
      <c r="A1504" s="83" t="s">
        <v>433</v>
      </c>
      <c r="B1504" s="82"/>
      <c r="C1504" s="53"/>
      <c r="D1504" s="82"/>
      <c r="E1504" s="59"/>
      <c r="F1504" s="59"/>
      <c r="H1504" s="124"/>
      <c r="I1504" s="124"/>
    </row>
    <row r="1505" spans="1:9" s="123" customFormat="1" ht="25.5">
      <c r="A1505" s="83" t="s">
        <v>434</v>
      </c>
      <c r="B1505" s="82"/>
      <c r="C1505" s="53"/>
      <c r="D1505" s="82"/>
      <c r="E1505" s="59"/>
      <c r="F1505" s="59"/>
      <c r="H1505" s="124"/>
      <c r="I1505" s="124"/>
    </row>
    <row r="1506" spans="1:9" s="123" customFormat="1" ht="51">
      <c r="A1506" s="60" t="s">
        <v>435</v>
      </c>
      <c r="B1506" s="82"/>
      <c r="C1506" s="53"/>
      <c r="D1506" s="82"/>
      <c r="E1506" s="59"/>
      <c r="F1506" s="59"/>
      <c r="H1506" s="124"/>
      <c r="I1506" s="124"/>
    </row>
    <row r="1507" spans="1:9" s="123" customFormat="1" ht="40.700000000000003" customHeight="1">
      <c r="A1507" s="60" t="s">
        <v>436</v>
      </c>
      <c r="B1507" s="82"/>
      <c r="C1507" s="53"/>
      <c r="D1507" s="82"/>
      <c r="E1507" s="59"/>
      <c r="F1507" s="59"/>
      <c r="H1507" s="124"/>
      <c r="I1507" s="124"/>
    </row>
    <row r="1508" spans="1:9" s="123" customFormat="1">
      <c r="A1508" s="83" t="s">
        <v>231</v>
      </c>
      <c r="B1508" s="82"/>
      <c r="C1508" s="53"/>
      <c r="D1508" s="82"/>
      <c r="E1508" s="59"/>
      <c r="F1508" s="59"/>
      <c r="H1508" s="124"/>
      <c r="I1508" s="124"/>
    </row>
    <row r="1509" spans="1:9" s="123" customFormat="1" ht="25.5">
      <c r="A1509" s="83" t="s">
        <v>437</v>
      </c>
      <c r="B1509" s="82"/>
      <c r="C1509" s="53"/>
      <c r="D1509" s="82"/>
      <c r="E1509" s="59"/>
      <c r="F1509" s="59"/>
      <c r="H1509" s="124"/>
      <c r="I1509" s="124"/>
    </row>
    <row r="1510" spans="1:9" s="123" customFormat="1">
      <c r="A1510" s="67" t="s">
        <v>311</v>
      </c>
      <c r="B1510" s="82">
        <f>B1512*0.95</f>
        <v>159.011</v>
      </c>
      <c r="C1510" s="125"/>
      <c r="D1510" s="211"/>
      <c r="E1510" s="59"/>
      <c r="F1510" s="68">
        <f>B1510*D1510</f>
        <v>0</v>
      </c>
      <c r="H1510" s="124"/>
      <c r="I1510" s="124"/>
    </row>
    <row r="1511" spans="1:9" s="123" customFormat="1">
      <c r="A1511" s="67" t="s">
        <v>312</v>
      </c>
      <c r="B1511" s="211">
        <f>0.05*B1512</f>
        <v>8.3689999999999998</v>
      </c>
      <c r="C1511" s="125"/>
      <c r="D1511" s="211"/>
      <c r="E1511" s="59"/>
      <c r="F1511" s="68">
        <f>B1511*D1511</f>
        <v>0</v>
      </c>
      <c r="H1511" s="124"/>
      <c r="I1511" s="124"/>
    </row>
    <row r="1512" spans="1:9" s="123" customFormat="1">
      <c r="A1512" s="67" t="s">
        <v>24</v>
      </c>
      <c r="B1512" s="82">
        <v>167.38</v>
      </c>
      <c r="C1512" s="125"/>
      <c r="D1512" s="82"/>
      <c r="E1512" s="59"/>
      <c r="F1512" s="59"/>
      <c r="H1512" s="124"/>
      <c r="I1512" s="124"/>
    </row>
    <row r="1513" spans="1:9" s="123" customFormat="1">
      <c r="A1513" s="53"/>
      <c r="B1513" s="82"/>
      <c r="C1513" s="53"/>
      <c r="D1513" s="82"/>
      <c r="E1513" s="59"/>
      <c r="F1513" s="59"/>
      <c r="H1513" s="124"/>
      <c r="I1513" s="124"/>
    </row>
    <row r="1514" spans="1:9" s="123" customFormat="1">
      <c r="A1514" s="53" t="s">
        <v>55</v>
      </c>
      <c r="B1514" s="82"/>
      <c r="C1514" s="53"/>
      <c r="D1514" s="82"/>
      <c r="E1514" s="59"/>
      <c r="F1514" s="59"/>
      <c r="H1514" s="124"/>
      <c r="I1514" s="124"/>
    </row>
    <row r="1515" spans="1:9" s="123" customFormat="1">
      <c r="A1515" s="53" t="s">
        <v>438</v>
      </c>
      <c r="B1515" s="82"/>
      <c r="C1515" s="53"/>
      <c r="D1515" s="82"/>
      <c r="E1515" s="59"/>
      <c r="F1515" s="59"/>
      <c r="H1515" s="124"/>
      <c r="I1515" s="124"/>
    </row>
    <row r="1516" spans="1:9" s="123" customFormat="1">
      <c r="A1516" s="53" t="s">
        <v>439</v>
      </c>
      <c r="B1516" s="82"/>
      <c r="C1516" s="53"/>
      <c r="D1516" s="82"/>
      <c r="E1516" s="59"/>
      <c r="F1516" s="59"/>
      <c r="H1516" s="124"/>
      <c r="I1516" s="124"/>
    </row>
    <row r="1517" spans="1:9" s="123" customFormat="1">
      <c r="A1517" s="53" t="s">
        <v>57</v>
      </c>
      <c r="B1517" s="82"/>
      <c r="C1517" s="53"/>
      <c r="D1517" s="82"/>
      <c r="E1517" s="59"/>
      <c r="F1517" s="59"/>
      <c r="H1517" s="124"/>
      <c r="I1517" s="124"/>
    </row>
    <row r="1518" spans="1:9" s="123" customFormat="1">
      <c r="A1518" s="53" t="s">
        <v>200</v>
      </c>
      <c r="B1518" s="82"/>
      <c r="C1518" s="53"/>
      <c r="D1518" s="82"/>
      <c r="E1518" s="59"/>
      <c r="F1518" s="59"/>
      <c r="H1518" s="124"/>
      <c r="I1518" s="124"/>
    </row>
    <row r="1519" spans="1:9" s="123" customFormat="1">
      <c r="A1519" s="67" t="s">
        <v>25</v>
      </c>
      <c r="B1519" s="82">
        <v>8</v>
      </c>
      <c r="C1519" s="53"/>
      <c r="D1519" s="211"/>
      <c r="E1519" s="59"/>
      <c r="F1519" s="68">
        <f>B1519*D1519</f>
        <v>0</v>
      </c>
      <c r="H1519" s="124"/>
      <c r="I1519" s="124"/>
    </row>
    <row r="1520" spans="1:9" s="123" customFormat="1">
      <c r="A1520" s="53"/>
      <c r="B1520" s="82"/>
      <c r="C1520" s="53"/>
      <c r="D1520" s="82"/>
      <c r="E1520" s="59"/>
      <c r="F1520" s="59"/>
      <c r="H1520" s="124"/>
      <c r="I1520" s="124"/>
    </row>
    <row r="1521" spans="1:9" s="123" customFormat="1">
      <c r="A1521" s="53" t="s">
        <v>58</v>
      </c>
      <c r="B1521" s="82"/>
      <c r="C1521" s="53"/>
      <c r="D1521" s="82"/>
      <c r="E1521" s="59"/>
      <c r="F1521" s="59"/>
      <c r="H1521" s="124"/>
      <c r="I1521" s="124"/>
    </row>
    <row r="1522" spans="1:9" s="123" customFormat="1">
      <c r="A1522" s="53" t="s">
        <v>59</v>
      </c>
      <c r="B1522" s="82"/>
      <c r="C1522" s="53"/>
      <c r="D1522" s="82"/>
      <c r="E1522" s="59"/>
      <c r="F1522" s="59"/>
      <c r="H1522" s="124"/>
      <c r="I1522" s="124"/>
    </row>
    <row r="1523" spans="1:9" s="123" customFormat="1">
      <c r="A1523" s="53" t="s">
        <v>60</v>
      </c>
      <c r="B1523" s="82"/>
      <c r="C1523" s="53"/>
      <c r="D1523" s="82"/>
      <c r="E1523" s="59"/>
      <c r="F1523" s="59"/>
      <c r="H1523" s="124"/>
      <c r="I1523" s="124"/>
    </row>
    <row r="1524" spans="1:9" s="123" customFormat="1">
      <c r="A1524" s="53" t="s">
        <v>440</v>
      </c>
      <c r="B1524" s="82"/>
      <c r="C1524" s="53"/>
      <c r="D1524" s="82"/>
      <c r="E1524" s="59"/>
      <c r="F1524" s="59"/>
      <c r="H1524" s="124"/>
      <c r="I1524" s="124"/>
    </row>
    <row r="1525" spans="1:9" s="123" customFormat="1">
      <c r="A1525" s="53" t="s">
        <v>441</v>
      </c>
      <c r="B1525" s="82"/>
      <c r="C1525" s="53"/>
      <c r="D1525" s="82"/>
      <c r="E1525" s="59"/>
      <c r="F1525" s="59"/>
      <c r="H1525" s="124"/>
      <c r="I1525" s="124"/>
    </row>
    <row r="1526" spans="1:9" s="123" customFormat="1">
      <c r="A1526" s="53" t="s">
        <v>64</v>
      </c>
      <c r="B1526" s="82"/>
      <c r="C1526" s="53"/>
      <c r="D1526" s="82"/>
      <c r="E1526" s="59"/>
      <c r="F1526" s="59"/>
      <c r="H1526" s="124"/>
      <c r="I1526" s="124"/>
    </row>
    <row r="1527" spans="1:9" s="123" customFormat="1">
      <c r="A1527" s="67" t="s">
        <v>22</v>
      </c>
      <c r="B1527" s="82">
        <v>109.25</v>
      </c>
      <c r="C1527" s="67"/>
      <c r="D1527" s="211"/>
      <c r="E1527" s="59"/>
      <c r="F1527" s="68">
        <f>B1527*D1527</f>
        <v>0</v>
      </c>
      <c r="H1527" s="124"/>
      <c r="I1527" s="124"/>
    </row>
    <row r="1528" spans="1:9" s="123" customFormat="1">
      <c r="A1528" s="53"/>
      <c r="B1528" s="82"/>
      <c r="C1528" s="53"/>
      <c r="D1528" s="82"/>
      <c r="E1528" s="59"/>
      <c r="F1528" s="59"/>
      <c r="H1528" s="124"/>
      <c r="I1528" s="124"/>
    </row>
    <row r="1529" spans="1:9" s="123" customFormat="1">
      <c r="A1529" s="53" t="s">
        <v>65</v>
      </c>
      <c r="B1529" s="82"/>
      <c r="C1529" s="53"/>
      <c r="D1529" s="82"/>
      <c r="E1529" s="59"/>
      <c r="F1529" s="59"/>
      <c r="H1529" s="124"/>
      <c r="I1529" s="124"/>
    </row>
    <row r="1530" spans="1:9" s="123" customFormat="1">
      <c r="A1530" s="53" t="s">
        <v>442</v>
      </c>
      <c r="B1530" s="82"/>
      <c r="C1530" s="53"/>
      <c r="D1530" s="82"/>
      <c r="E1530" s="59"/>
      <c r="F1530" s="59"/>
      <c r="H1530" s="124"/>
      <c r="I1530" s="124"/>
    </row>
    <row r="1531" spans="1:9" s="123" customFormat="1">
      <c r="A1531" s="67" t="s">
        <v>25</v>
      </c>
      <c r="B1531" s="82">
        <v>10.93</v>
      </c>
      <c r="C1531" s="53"/>
      <c r="D1531" s="211"/>
      <c r="E1531" s="59"/>
      <c r="F1531" s="68">
        <f>B1531*D1531</f>
        <v>0</v>
      </c>
      <c r="H1531" s="124"/>
      <c r="I1531" s="124"/>
    </row>
    <row r="1532" spans="1:9" s="123" customFormat="1">
      <c r="A1532" s="53"/>
      <c r="B1532" s="82"/>
      <c r="C1532" s="53"/>
      <c r="D1532" s="82"/>
      <c r="E1532" s="59"/>
      <c r="F1532" s="59"/>
      <c r="H1532" s="124"/>
      <c r="I1532" s="124"/>
    </row>
    <row r="1533" spans="1:9" s="123" customFormat="1" ht="76.5">
      <c r="A1533" s="60" t="s">
        <v>443</v>
      </c>
      <c r="B1533" s="82"/>
      <c r="C1533" s="53"/>
      <c r="D1533" s="82"/>
      <c r="E1533" s="59"/>
      <c r="F1533" s="59"/>
      <c r="H1533" s="124"/>
      <c r="I1533" s="124"/>
    </row>
    <row r="1534" spans="1:9" s="123" customFormat="1">
      <c r="A1534" s="81" t="s">
        <v>444</v>
      </c>
      <c r="B1534" s="82"/>
      <c r="C1534" s="53"/>
      <c r="D1534" s="82"/>
      <c r="E1534" s="59"/>
      <c r="F1534" s="59"/>
      <c r="H1534" s="124"/>
      <c r="I1534" s="124"/>
    </row>
    <row r="1535" spans="1:9" s="123" customFormat="1">
      <c r="A1535" s="81" t="s">
        <v>445</v>
      </c>
      <c r="B1535" s="82"/>
      <c r="C1535" s="53"/>
      <c r="D1535" s="82"/>
      <c r="E1535" s="59"/>
      <c r="F1535" s="59"/>
      <c r="H1535" s="124"/>
      <c r="I1535" s="124"/>
    </row>
    <row r="1536" spans="1:9" s="123" customFormat="1">
      <c r="A1536" s="81" t="s">
        <v>80</v>
      </c>
      <c r="B1536" s="82"/>
      <c r="C1536" s="53"/>
      <c r="D1536" s="82"/>
      <c r="E1536" s="59"/>
      <c r="F1536" s="59"/>
      <c r="H1536" s="124"/>
      <c r="I1536" s="124"/>
    </row>
    <row r="1537" spans="1:9" s="123" customFormat="1">
      <c r="A1537" s="67" t="s">
        <v>25</v>
      </c>
      <c r="B1537" s="82">
        <v>41.31</v>
      </c>
      <c r="C1537" s="53"/>
      <c r="D1537" s="211"/>
      <c r="E1537" s="59"/>
      <c r="F1537" s="68">
        <f>B1537*D1537</f>
        <v>0</v>
      </c>
      <c r="H1537" s="124"/>
      <c r="I1537" s="124"/>
    </row>
    <row r="1538" spans="1:9" s="123" customFormat="1" ht="13.7" customHeight="1">
      <c r="A1538" s="53"/>
      <c r="B1538" s="82"/>
      <c r="C1538" s="53"/>
      <c r="D1538" s="82"/>
      <c r="E1538" s="59"/>
      <c r="F1538" s="59"/>
      <c r="H1538" s="124"/>
      <c r="I1538" s="124"/>
    </row>
    <row r="1539" spans="1:9" s="123" customFormat="1">
      <c r="A1539" s="53" t="s">
        <v>446</v>
      </c>
      <c r="B1539" s="82"/>
      <c r="C1539" s="53"/>
      <c r="D1539" s="82"/>
      <c r="E1539" s="59"/>
      <c r="F1539" s="59"/>
      <c r="H1539" s="124"/>
      <c r="I1539" s="124"/>
    </row>
    <row r="1540" spans="1:9" s="123" customFormat="1">
      <c r="A1540" s="53" t="s">
        <v>277</v>
      </c>
      <c r="B1540" s="82"/>
      <c r="C1540" s="53"/>
      <c r="D1540" s="82"/>
      <c r="E1540" s="59"/>
      <c r="F1540" s="59"/>
      <c r="H1540" s="124"/>
      <c r="I1540" s="124"/>
    </row>
    <row r="1541" spans="1:9" s="123" customFormat="1">
      <c r="A1541" s="53" t="s">
        <v>77</v>
      </c>
      <c r="B1541" s="82"/>
      <c r="C1541" s="53"/>
      <c r="D1541" s="82"/>
      <c r="E1541" s="59"/>
      <c r="F1541" s="59"/>
      <c r="H1541" s="124"/>
      <c r="I1541" s="124"/>
    </row>
    <row r="1542" spans="1:9" s="123" customFormat="1">
      <c r="A1542" s="53" t="s">
        <v>202</v>
      </c>
      <c r="B1542" s="82"/>
      <c r="C1542" s="53"/>
      <c r="D1542" s="82"/>
      <c r="E1542" s="59"/>
      <c r="F1542" s="59"/>
      <c r="H1542" s="124"/>
      <c r="I1542" s="124"/>
    </row>
    <row r="1543" spans="1:9" s="123" customFormat="1">
      <c r="A1543" s="53" t="s">
        <v>447</v>
      </c>
      <c r="B1543" s="82"/>
      <c r="C1543" s="53"/>
      <c r="D1543" s="82"/>
      <c r="E1543" s="59"/>
      <c r="F1543" s="59"/>
      <c r="H1543" s="124"/>
      <c r="I1543" s="124"/>
    </row>
    <row r="1544" spans="1:9" s="123" customFormat="1">
      <c r="A1544" s="53" t="s">
        <v>78</v>
      </c>
      <c r="B1544" s="82"/>
      <c r="C1544" s="53"/>
      <c r="D1544" s="82"/>
      <c r="E1544" s="59"/>
      <c r="F1544" s="59"/>
      <c r="H1544" s="124"/>
      <c r="I1544" s="124"/>
    </row>
    <row r="1545" spans="1:9" s="123" customFormat="1">
      <c r="A1545" s="53" t="s">
        <v>79</v>
      </c>
      <c r="B1545" s="82"/>
      <c r="C1545" s="53"/>
      <c r="D1545" s="82"/>
      <c r="E1545" s="59"/>
      <c r="F1545" s="59"/>
      <c r="H1545" s="124"/>
      <c r="I1545" s="124"/>
    </row>
    <row r="1546" spans="1:9" s="123" customFormat="1">
      <c r="A1546" s="53" t="s">
        <v>80</v>
      </c>
      <c r="B1546" s="82"/>
      <c r="C1546" s="53"/>
      <c r="D1546" s="82"/>
      <c r="E1546" s="59"/>
      <c r="F1546" s="59"/>
      <c r="H1546" s="124"/>
      <c r="I1546" s="124"/>
    </row>
    <row r="1547" spans="1:9" s="123" customFormat="1">
      <c r="A1547" s="67" t="s">
        <v>25</v>
      </c>
      <c r="B1547" s="82">
        <v>94.15</v>
      </c>
      <c r="C1547" s="125"/>
      <c r="D1547" s="211"/>
      <c r="E1547" s="59"/>
      <c r="F1547" s="68">
        <f>B1547*D1547</f>
        <v>0</v>
      </c>
      <c r="H1547" s="124"/>
      <c r="I1547" s="124"/>
    </row>
    <row r="1548" spans="1:9" s="123" customFormat="1">
      <c r="A1548" s="53"/>
      <c r="B1548" s="82"/>
      <c r="C1548" s="53"/>
      <c r="D1548" s="82"/>
      <c r="E1548" s="59"/>
      <c r="F1548" s="59"/>
      <c r="H1548" s="124"/>
      <c r="I1548" s="124"/>
    </row>
    <row r="1549" spans="1:9" s="123" customFormat="1" ht="38.25">
      <c r="A1549" s="70" t="s">
        <v>448</v>
      </c>
      <c r="B1549" s="82"/>
      <c r="C1549" s="53"/>
      <c r="D1549" s="82"/>
      <c r="E1549" s="59"/>
      <c r="F1549" s="59"/>
      <c r="H1549" s="124"/>
      <c r="I1549" s="124"/>
    </row>
    <row r="1550" spans="1:9" s="123" customFormat="1" ht="76.5">
      <c r="A1550" s="70" t="s">
        <v>335</v>
      </c>
      <c r="B1550" s="82"/>
      <c r="C1550" s="53"/>
      <c r="D1550" s="82"/>
      <c r="E1550" s="59"/>
      <c r="F1550" s="59"/>
      <c r="H1550" s="124"/>
      <c r="I1550" s="124"/>
    </row>
    <row r="1551" spans="1:9" s="123" customFormat="1" ht="63.75">
      <c r="A1551" s="70" t="s">
        <v>336</v>
      </c>
      <c r="B1551" s="82"/>
      <c r="C1551" s="53"/>
      <c r="D1551" s="82"/>
      <c r="E1551" s="59"/>
      <c r="F1551" s="59"/>
      <c r="H1551" s="124"/>
      <c r="I1551" s="124"/>
    </row>
    <row r="1552" spans="1:9" s="123" customFormat="1">
      <c r="A1552" s="67" t="s">
        <v>25</v>
      </c>
      <c r="B1552" s="82">
        <v>8</v>
      </c>
      <c r="C1552" s="53"/>
      <c r="D1552" s="211"/>
      <c r="E1552" s="59"/>
      <c r="F1552" s="68">
        <f>B1552*D1552</f>
        <v>0</v>
      </c>
      <c r="H1552" s="124"/>
      <c r="I1552" s="124"/>
    </row>
    <row r="1553" spans="1:9" s="123" customFormat="1">
      <c r="A1553" s="67"/>
      <c r="B1553" s="82"/>
      <c r="C1553" s="53"/>
      <c r="D1553" s="82"/>
      <c r="E1553" s="59"/>
      <c r="F1553" s="59"/>
      <c r="H1553" s="124"/>
      <c r="I1553" s="124"/>
    </row>
    <row r="1554" spans="1:9" s="123" customFormat="1">
      <c r="A1554" s="53" t="s">
        <v>338</v>
      </c>
      <c r="B1554" s="82"/>
      <c r="C1554" s="53"/>
      <c r="D1554" s="82"/>
      <c r="E1554" s="59"/>
      <c r="F1554" s="59"/>
      <c r="H1554" s="124"/>
      <c r="I1554" s="124"/>
    </row>
    <row r="1555" spans="1:9" s="123" customFormat="1">
      <c r="A1555" s="53" t="s">
        <v>81</v>
      </c>
      <c r="B1555" s="82"/>
      <c r="C1555" s="53"/>
      <c r="D1555" s="82"/>
      <c r="E1555" s="59"/>
      <c r="F1555" s="59"/>
      <c r="H1555" s="124"/>
      <c r="I1555" s="124"/>
    </row>
    <row r="1556" spans="1:9" s="123" customFormat="1">
      <c r="A1556" s="53" t="s">
        <v>279</v>
      </c>
      <c r="B1556" s="82"/>
      <c r="C1556" s="53"/>
      <c r="D1556" s="82"/>
      <c r="E1556" s="59"/>
      <c r="F1556" s="59"/>
      <c r="H1556" s="124"/>
      <c r="I1556" s="124"/>
    </row>
    <row r="1557" spans="1:9" s="123" customFormat="1">
      <c r="A1557" s="53" t="s">
        <v>287</v>
      </c>
      <c r="B1557" s="82"/>
      <c r="C1557" s="53"/>
      <c r="D1557" s="82"/>
      <c r="E1557" s="59"/>
      <c r="F1557" s="59"/>
      <c r="H1557" s="124"/>
      <c r="I1557" s="124"/>
    </row>
    <row r="1558" spans="1:9" s="123" customFormat="1">
      <c r="A1558" s="53" t="s">
        <v>82</v>
      </c>
      <c r="B1558" s="82"/>
      <c r="C1558" s="53"/>
      <c r="D1558" s="82"/>
      <c r="E1558" s="59"/>
      <c r="F1558" s="59"/>
      <c r="H1558" s="124"/>
      <c r="I1558" s="124"/>
    </row>
    <row r="1559" spans="1:9" s="123" customFormat="1">
      <c r="A1559" s="53" t="s">
        <v>83</v>
      </c>
      <c r="B1559" s="82"/>
      <c r="C1559" s="53"/>
      <c r="D1559" s="82"/>
      <c r="E1559" s="59"/>
      <c r="F1559" s="59"/>
      <c r="H1559" s="124"/>
      <c r="I1559" s="124"/>
    </row>
    <row r="1560" spans="1:9" s="123" customFormat="1">
      <c r="A1560" s="53" t="s">
        <v>449</v>
      </c>
      <c r="B1560" s="82"/>
      <c r="C1560" s="53"/>
      <c r="D1560" s="82"/>
      <c r="E1560" s="59"/>
      <c r="F1560" s="59"/>
      <c r="H1560" s="124"/>
      <c r="I1560" s="124"/>
    </row>
    <row r="1561" spans="1:9" s="123" customFormat="1">
      <c r="A1561" s="53" t="s">
        <v>450</v>
      </c>
      <c r="B1561" s="82"/>
      <c r="C1561" s="53"/>
      <c r="D1561" s="82"/>
      <c r="E1561" s="59"/>
      <c r="F1561" s="59"/>
      <c r="H1561" s="124"/>
      <c r="I1561" s="124"/>
    </row>
    <row r="1562" spans="1:9" s="123" customFormat="1">
      <c r="A1562" s="53" t="s">
        <v>80</v>
      </c>
      <c r="B1562" s="82"/>
      <c r="C1562" s="53"/>
      <c r="D1562" s="82"/>
      <c r="E1562" s="59"/>
      <c r="F1562" s="59"/>
      <c r="H1562" s="124"/>
      <c r="I1562" s="124"/>
    </row>
    <row r="1563" spans="1:9" s="123" customFormat="1">
      <c r="A1563" s="67" t="s">
        <v>25</v>
      </c>
      <c r="B1563" s="82">
        <f>B1462*1.1*0.25</f>
        <v>50.069250000000004</v>
      </c>
      <c r="C1563" s="53"/>
      <c r="D1563" s="211"/>
      <c r="E1563" s="59"/>
      <c r="F1563" s="68">
        <f>B1563*D1563</f>
        <v>0</v>
      </c>
      <c r="H1563" s="124"/>
      <c r="I1563" s="124"/>
    </row>
    <row r="1564" spans="1:9" s="123" customFormat="1">
      <c r="A1564" s="32"/>
      <c r="B1564" s="82"/>
      <c r="C1564" s="53"/>
      <c r="D1564" s="82"/>
      <c r="E1564" s="59"/>
      <c r="F1564" s="59"/>
      <c r="H1564" s="124"/>
      <c r="I1564" s="124"/>
    </row>
    <row r="1565" spans="1:9" s="123" customFormat="1">
      <c r="A1565" s="53" t="s">
        <v>339</v>
      </c>
      <c r="B1565" s="82"/>
      <c r="C1565" s="53"/>
      <c r="D1565" s="82"/>
      <c r="E1565" s="59"/>
      <c r="F1565" s="59"/>
      <c r="H1565" s="124"/>
      <c r="I1565" s="124"/>
    </row>
    <row r="1566" spans="1:9" s="123" customFormat="1">
      <c r="A1566" s="53" t="s">
        <v>268</v>
      </c>
      <c r="B1566" s="82"/>
      <c r="C1566" s="53"/>
      <c r="D1566" s="82"/>
      <c r="E1566" s="59"/>
      <c r="F1566" s="59"/>
      <c r="H1566" s="124"/>
      <c r="I1566" s="124"/>
    </row>
    <row r="1567" spans="1:9" s="123" customFormat="1">
      <c r="A1567" s="53" t="s">
        <v>27</v>
      </c>
      <c r="B1567" s="82"/>
      <c r="C1567" s="53"/>
      <c r="D1567" s="82"/>
      <c r="E1567" s="59"/>
      <c r="F1567" s="59"/>
      <c r="H1567" s="124"/>
      <c r="I1567" s="124"/>
    </row>
    <row r="1568" spans="1:9" s="123" customFormat="1">
      <c r="A1568" s="53" t="s">
        <v>28</v>
      </c>
      <c r="B1568" s="82"/>
      <c r="C1568" s="53"/>
      <c r="D1568" s="82"/>
      <c r="E1568" s="59"/>
      <c r="F1568" s="59"/>
      <c r="H1568" s="124"/>
      <c r="I1568" s="124"/>
    </row>
    <row r="1569" spans="1:9" s="123" customFormat="1">
      <c r="A1569" s="67" t="s">
        <v>25</v>
      </c>
      <c r="B1569" s="82">
        <f>B1512+B1519</f>
        <v>175.38</v>
      </c>
      <c r="C1569" s="53"/>
      <c r="D1569" s="211"/>
      <c r="E1569" s="59"/>
      <c r="F1569" s="68">
        <f>B1569*D1569</f>
        <v>0</v>
      </c>
      <c r="H1569" s="124"/>
      <c r="I1569" s="124"/>
    </row>
    <row r="1570" spans="1:9" s="123" customFormat="1">
      <c r="A1570" s="53"/>
      <c r="B1570" s="82"/>
      <c r="C1570" s="53"/>
      <c r="D1570" s="82"/>
      <c r="E1570" s="59"/>
      <c r="F1570" s="59"/>
      <c r="H1570" s="124"/>
      <c r="I1570" s="124"/>
    </row>
    <row r="1571" spans="1:9" ht="15.75">
      <c r="A1571" s="23" t="s">
        <v>26</v>
      </c>
      <c r="B1571" s="436"/>
      <c r="C1571" s="26"/>
      <c r="D1571" s="25" t="s">
        <v>23</v>
      </c>
      <c r="E1571" s="26"/>
      <c r="F1571" s="385">
        <f>SUM(F1503:F1570)</f>
        <v>0</v>
      </c>
      <c r="H1571" s="86"/>
      <c r="I1571" s="115"/>
    </row>
    <row r="1572" spans="1:9" ht="15">
      <c r="A1572" s="33"/>
      <c r="B1572" s="365"/>
      <c r="C1572" s="33"/>
      <c r="D1572" s="365"/>
      <c r="E1572" s="28"/>
      <c r="F1572" s="59"/>
      <c r="H1572" s="86"/>
      <c r="I1572" s="115"/>
    </row>
    <row r="1573" spans="1:9" ht="15.75">
      <c r="A1573" s="9" t="s">
        <v>451</v>
      </c>
      <c r="B1573" s="365"/>
      <c r="C1573" s="33"/>
      <c r="D1573" s="365"/>
      <c r="E1573" s="28"/>
      <c r="F1573" s="28"/>
      <c r="H1573" s="86"/>
      <c r="I1573" s="115"/>
    </row>
    <row r="1574" spans="1:9">
      <c r="A1574" s="53"/>
      <c r="B1574" s="82"/>
      <c r="C1574" s="53"/>
      <c r="D1574" s="82"/>
      <c r="E1574" s="59"/>
      <c r="F1574" s="59"/>
      <c r="H1574" s="86"/>
      <c r="I1574" s="86"/>
    </row>
    <row r="1575" spans="1:9" ht="114.75">
      <c r="A1575" s="60" t="s">
        <v>452</v>
      </c>
      <c r="B1575" s="82"/>
      <c r="C1575" s="53"/>
      <c r="D1575" s="82"/>
      <c r="E1575" s="59"/>
      <c r="F1575" s="59"/>
      <c r="H1575" s="86"/>
      <c r="I1575" s="86"/>
    </row>
    <row r="1576" spans="1:9" ht="127.5">
      <c r="A1576" s="60" t="s">
        <v>453</v>
      </c>
      <c r="B1576" s="82"/>
      <c r="C1576" s="53"/>
      <c r="D1576" s="82"/>
      <c r="E1576" s="59"/>
      <c r="F1576" s="59"/>
      <c r="H1576" s="86"/>
      <c r="I1576" s="86"/>
    </row>
    <row r="1577" spans="1:9" s="12" customFormat="1" hidden="1">
      <c r="A1577" s="108" t="s">
        <v>423</v>
      </c>
      <c r="B1577" s="363"/>
      <c r="C1577" s="53"/>
      <c r="D1577" s="363"/>
      <c r="E1577" s="59"/>
      <c r="F1577" s="63">
        <f t="shared" ref="F1577:F1584" si="10">B1577*D1577</f>
        <v>0</v>
      </c>
      <c r="H1577" s="107"/>
      <c r="I1577" s="107"/>
    </row>
    <row r="1578" spans="1:9" s="12" customFormat="1">
      <c r="A1578" s="108" t="s">
        <v>424</v>
      </c>
      <c r="B1578" s="363">
        <f>B1455</f>
        <v>182.07</v>
      </c>
      <c r="C1578" s="53"/>
      <c r="D1578" s="363"/>
      <c r="E1578" s="59"/>
      <c r="F1578" s="63">
        <f>B1578*D1578</f>
        <v>0</v>
      </c>
      <c r="H1578" s="107"/>
      <c r="I1578" s="107"/>
    </row>
    <row r="1579" spans="1:9" s="12" customFormat="1" hidden="1">
      <c r="A1579" s="108" t="s">
        <v>425</v>
      </c>
      <c r="B1579" s="363">
        <f>B1456</f>
        <v>0</v>
      </c>
      <c r="C1579" s="53"/>
      <c r="D1579" s="363"/>
      <c r="E1579" s="59"/>
      <c r="F1579" s="63">
        <f t="shared" si="10"/>
        <v>0</v>
      </c>
      <c r="H1579" s="107"/>
      <c r="I1579" s="107"/>
    </row>
    <row r="1580" spans="1:9" s="12" customFormat="1" hidden="1">
      <c r="A1580" s="108" t="s">
        <v>426</v>
      </c>
      <c r="B1580" s="363">
        <f>B1457</f>
        <v>0</v>
      </c>
      <c r="C1580" s="53"/>
      <c r="D1580" s="363"/>
      <c r="E1580" s="59"/>
      <c r="F1580" s="63">
        <f t="shared" si="10"/>
        <v>0</v>
      </c>
      <c r="H1580" s="107"/>
      <c r="I1580" s="107"/>
    </row>
    <row r="1581" spans="1:9" s="12" customFormat="1" hidden="1">
      <c r="A1581" s="108" t="s">
        <v>427</v>
      </c>
      <c r="B1581" s="363">
        <f>B1458</f>
        <v>0</v>
      </c>
      <c r="C1581" s="53"/>
      <c r="D1581" s="363"/>
      <c r="E1581" s="59"/>
      <c r="F1581" s="63">
        <f t="shared" si="10"/>
        <v>0</v>
      </c>
      <c r="H1581" s="107"/>
      <c r="I1581" s="107"/>
    </row>
    <row r="1582" spans="1:9" s="12" customFormat="1" hidden="1">
      <c r="A1582" s="108" t="s">
        <v>428</v>
      </c>
      <c r="B1582" s="368"/>
      <c r="C1582" s="53"/>
      <c r="D1582" s="363"/>
      <c r="E1582" s="59"/>
      <c r="F1582" s="63">
        <f t="shared" si="10"/>
        <v>0</v>
      </c>
      <c r="H1582" s="107"/>
      <c r="I1582" s="107"/>
    </row>
    <row r="1583" spans="1:9" s="12" customFormat="1" hidden="1">
      <c r="A1583" s="108" t="s">
        <v>429</v>
      </c>
      <c r="B1583" s="368"/>
      <c r="C1583" s="53"/>
      <c r="D1583" s="363"/>
      <c r="E1583" s="59"/>
      <c r="F1583" s="63">
        <f t="shared" si="10"/>
        <v>0</v>
      </c>
      <c r="H1583" s="107"/>
      <c r="I1583" s="107"/>
    </row>
    <row r="1584" spans="1:9" s="12" customFormat="1" hidden="1">
      <c r="A1584" s="108" t="s">
        <v>430</v>
      </c>
      <c r="B1584" s="368"/>
      <c r="C1584" s="53"/>
      <c r="D1584" s="363"/>
      <c r="E1584" s="59"/>
      <c r="F1584" s="63">
        <f t="shared" si="10"/>
        <v>0</v>
      </c>
      <c r="H1584" s="107"/>
      <c r="I1584" s="107"/>
    </row>
    <row r="1585" spans="1:9" s="12" customFormat="1">
      <c r="A1585" s="113" t="s">
        <v>234</v>
      </c>
      <c r="B1585" s="132">
        <f>SUM(B1577:B1584)</f>
        <v>182.07</v>
      </c>
      <c r="C1585" s="53"/>
      <c r="D1585" s="82"/>
      <c r="E1585" s="59"/>
      <c r="F1585" s="59"/>
      <c r="H1585" s="107"/>
      <c r="I1585" s="107"/>
    </row>
    <row r="1586" spans="1:9" s="12" customFormat="1" ht="92.25" customHeight="1">
      <c r="A1586" s="126" t="s">
        <v>454</v>
      </c>
      <c r="B1586" s="132"/>
      <c r="C1586" s="53"/>
      <c r="D1586" s="82"/>
      <c r="E1586" s="59"/>
      <c r="F1586" s="59"/>
      <c r="H1586" s="107"/>
      <c r="I1586" s="107"/>
    </row>
    <row r="1587" spans="1:9" s="12" customFormat="1" ht="140.25">
      <c r="A1587" s="126" t="s">
        <v>455</v>
      </c>
      <c r="B1587" s="132"/>
      <c r="C1587" s="53"/>
      <c r="D1587" s="82"/>
      <c r="E1587" s="59"/>
      <c r="F1587" s="59"/>
      <c r="H1587" s="107"/>
      <c r="I1587" s="107"/>
    </row>
    <row r="1588" spans="1:9" s="12" customFormat="1" ht="38.25">
      <c r="A1588" s="126" t="s">
        <v>456</v>
      </c>
      <c r="B1588" s="132"/>
      <c r="C1588" s="53"/>
      <c r="D1588" s="82"/>
      <c r="E1588" s="59"/>
      <c r="F1588" s="59"/>
      <c r="H1588" s="107"/>
      <c r="I1588" s="107"/>
    </row>
    <row r="1589" spans="1:9" s="12" customFormat="1" ht="114.75">
      <c r="A1589" s="126" t="s">
        <v>457</v>
      </c>
      <c r="B1589" s="132"/>
      <c r="C1589" s="53"/>
      <c r="D1589" s="82"/>
      <c r="E1589" s="59"/>
      <c r="F1589" s="59"/>
      <c r="H1589" s="107"/>
      <c r="I1589" s="107"/>
    </row>
    <row r="1590" spans="1:9" s="12" customFormat="1" ht="51">
      <c r="A1590" s="126" t="s">
        <v>458</v>
      </c>
      <c r="B1590" s="132"/>
      <c r="C1590" s="53"/>
      <c r="D1590" s="82"/>
      <c r="E1590" s="59"/>
      <c r="F1590" s="59"/>
      <c r="H1590" s="107"/>
      <c r="I1590" s="107"/>
    </row>
    <row r="1591" spans="1:9" s="12" customFormat="1">
      <c r="A1591" s="126"/>
      <c r="B1591" s="132"/>
      <c r="C1591" s="53"/>
      <c r="D1591" s="82"/>
      <c r="E1591" s="59"/>
      <c r="F1591" s="59"/>
      <c r="H1591" s="107"/>
      <c r="I1591" s="107"/>
    </row>
    <row r="1592" spans="1:9" s="12" customFormat="1" ht="79.5" customHeight="1">
      <c r="A1592" s="70" t="s">
        <v>459</v>
      </c>
      <c r="B1592" s="132"/>
      <c r="C1592" s="53"/>
      <c r="D1592" s="82"/>
      <c r="E1592" s="59"/>
      <c r="F1592" s="59"/>
      <c r="H1592" s="107"/>
      <c r="I1592" s="107"/>
    </row>
    <row r="1593" spans="1:9" s="12" customFormat="1" ht="46.5" customHeight="1">
      <c r="A1593" s="126" t="s">
        <v>460</v>
      </c>
      <c r="B1593" s="440"/>
      <c r="C1593" s="53"/>
      <c r="D1593" s="82"/>
      <c r="E1593" s="59"/>
      <c r="F1593" s="59"/>
      <c r="H1593" s="107"/>
      <c r="I1593" s="107"/>
    </row>
    <row r="1594" spans="1:9" s="12" customFormat="1">
      <c r="A1594" s="127" t="s">
        <v>461</v>
      </c>
      <c r="B1594" s="441">
        <v>1</v>
      </c>
      <c r="C1594" s="53"/>
      <c r="D1594" s="363"/>
      <c r="E1594" s="59"/>
      <c r="F1594" s="63">
        <f t="shared" ref="F1594:F1599" si="11">B1594*D1594</f>
        <v>0</v>
      </c>
      <c r="H1594" s="107"/>
      <c r="I1594" s="107"/>
    </row>
    <row r="1595" spans="1:9" s="12" customFormat="1">
      <c r="A1595" s="127" t="s">
        <v>462</v>
      </c>
      <c r="B1595" s="441">
        <v>5</v>
      </c>
      <c r="C1595" s="57"/>
      <c r="D1595" s="368"/>
      <c r="E1595" s="110"/>
      <c r="F1595" s="109">
        <f t="shared" si="11"/>
        <v>0</v>
      </c>
      <c r="H1595" s="107"/>
      <c r="I1595" s="107"/>
    </row>
    <row r="1596" spans="1:9" s="12" customFormat="1" ht="15" hidden="1" customHeight="1">
      <c r="A1596" s="127" t="s">
        <v>463</v>
      </c>
      <c r="B1596" s="441">
        <v>0</v>
      </c>
      <c r="C1596" s="57"/>
      <c r="D1596" s="368"/>
      <c r="E1596" s="110"/>
      <c r="F1596" s="109">
        <f t="shared" si="11"/>
        <v>0</v>
      </c>
      <c r="H1596" s="107"/>
      <c r="I1596" s="107"/>
    </row>
    <row r="1597" spans="1:9" s="12" customFormat="1" ht="15" hidden="1" customHeight="1">
      <c r="A1597" s="127" t="s">
        <v>464</v>
      </c>
      <c r="B1597" s="441">
        <v>0</v>
      </c>
      <c r="C1597" s="57"/>
      <c r="D1597" s="368"/>
      <c r="E1597" s="110"/>
      <c r="F1597" s="109">
        <f t="shared" si="11"/>
        <v>0</v>
      </c>
      <c r="H1597" s="107"/>
      <c r="I1597" s="107"/>
    </row>
    <row r="1598" spans="1:9" s="12" customFormat="1" ht="15" hidden="1" customHeight="1">
      <c r="A1598" s="127" t="s">
        <v>465</v>
      </c>
      <c r="B1598" s="441">
        <v>0</v>
      </c>
      <c r="C1598" s="57"/>
      <c r="D1598" s="368"/>
      <c r="E1598" s="110"/>
      <c r="F1598" s="109">
        <f t="shared" si="11"/>
        <v>0</v>
      </c>
      <c r="H1598" s="107"/>
      <c r="I1598" s="107"/>
    </row>
    <row r="1599" spans="1:9" s="12" customFormat="1">
      <c r="A1599" s="127" t="s">
        <v>466</v>
      </c>
      <c r="B1599" s="441">
        <v>2</v>
      </c>
      <c r="C1599" s="57"/>
      <c r="D1599" s="368"/>
      <c r="E1599" s="110"/>
      <c r="F1599" s="109">
        <f t="shared" si="11"/>
        <v>0</v>
      </c>
      <c r="H1599" s="107"/>
      <c r="I1599" s="107"/>
    </row>
    <row r="1600" spans="1:9" s="12" customFormat="1">
      <c r="A1600" s="128" t="s">
        <v>234</v>
      </c>
      <c r="B1600" s="442">
        <f>SUM(B1594:B1599)</f>
        <v>8</v>
      </c>
      <c r="C1600" s="53"/>
      <c r="D1600" s="82"/>
      <c r="E1600" s="59"/>
      <c r="F1600" s="59"/>
      <c r="H1600" s="107"/>
      <c r="I1600" s="107"/>
    </row>
    <row r="1601" spans="1:9" s="12" customFormat="1">
      <c r="A1601" s="53"/>
      <c r="B1601" s="82"/>
      <c r="C1601" s="53"/>
      <c r="D1601" s="82"/>
      <c r="E1601" s="59"/>
      <c r="F1601" s="59"/>
      <c r="H1601" s="107"/>
      <c r="I1601" s="107"/>
    </row>
    <row r="1602" spans="1:9" s="12" customFormat="1" ht="80.45" hidden="1" customHeight="1">
      <c r="A1602" s="60" t="s">
        <v>467</v>
      </c>
      <c r="B1602" s="82"/>
      <c r="C1602" s="53"/>
      <c r="D1602" s="82"/>
      <c r="E1602" s="59"/>
      <c r="F1602" s="59"/>
      <c r="H1602" s="107"/>
      <c r="I1602" s="107"/>
    </row>
    <row r="1603" spans="1:9" s="12" customFormat="1" ht="63.75" hidden="1">
      <c r="A1603" s="60" t="s">
        <v>468</v>
      </c>
      <c r="B1603" s="82"/>
      <c r="C1603" s="53"/>
      <c r="D1603" s="82"/>
      <c r="E1603" s="59"/>
      <c r="F1603" s="59"/>
      <c r="H1603" s="107"/>
      <c r="I1603" s="107"/>
    </row>
    <row r="1604" spans="1:9" hidden="1">
      <c r="A1604" s="58" t="s">
        <v>469</v>
      </c>
      <c r="B1604" s="82">
        <v>0</v>
      </c>
      <c r="C1604" s="53"/>
      <c r="D1604" s="363"/>
      <c r="E1604" s="59"/>
      <c r="F1604" s="63">
        <f>B1604*D1604</f>
        <v>0</v>
      </c>
      <c r="H1604" s="86"/>
      <c r="I1604" s="86"/>
    </row>
    <row r="1605" spans="1:9" hidden="1">
      <c r="A1605" s="58" t="s">
        <v>470</v>
      </c>
      <c r="B1605" s="82">
        <v>0</v>
      </c>
      <c r="C1605" s="53"/>
      <c r="D1605" s="363"/>
      <c r="E1605" s="59"/>
      <c r="F1605" s="63">
        <f>B1605*D1605</f>
        <v>0</v>
      </c>
      <c r="H1605" s="86"/>
      <c r="I1605" s="86"/>
    </row>
    <row r="1606" spans="1:9" hidden="1">
      <c r="A1606" s="58"/>
      <c r="B1606" s="82"/>
      <c r="C1606" s="53"/>
      <c r="D1606" s="82"/>
      <c r="E1606" s="59"/>
      <c r="F1606" s="59"/>
      <c r="H1606" s="86"/>
      <c r="I1606" s="86"/>
    </row>
    <row r="1607" spans="1:9" ht="105" customHeight="1">
      <c r="A1607" s="60" t="s">
        <v>471</v>
      </c>
      <c r="B1607" s="82"/>
      <c r="C1607" s="53"/>
      <c r="D1607" s="82"/>
      <c r="E1607" s="59"/>
      <c r="F1607" s="59"/>
      <c r="H1607" s="86"/>
      <c r="I1607" s="86"/>
    </row>
    <row r="1608" spans="1:9">
      <c r="A1608" s="58" t="s">
        <v>472</v>
      </c>
      <c r="B1608" s="82">
        <v>6</v>
      </c>
      <c r="C1608" s="53"/>
      <c r="D1608" s="363"/>
      <c r="E1608" s="59"/>
      <c r="F1608" s="63">
        <f>B1608*D1608</f>
        <v>0</v>
      </c>
      <c r="H1608" s="86"/>
      <c r="I1608" s="86"/>
    </row>
    <row r="1609" spans="1:9">
      <c r="A1609" s="58" t="s">
        <v>473</v>
      </c>
      <c r="B1609" s="82">
        <v>6</v>
      </c>
      <c r="C1609" s="53"/>
      <c r="D1609" s="363"/>
      <c r="E1609" s="59"/>
      <c r="F1609" s="63">
        <f>B1609*D1609</f>
        <v>0</v>
      </c>
      <c r="H1609" s="86"/>
      <c r="I1609" s="86"/>
    </row>
    <row r="1610" spans="1:9">
      <c r="A1610" s="53"/>
      <c r="B1610" s="82"/>
      <c r="C1610" s="53"/>
      <c r="D1610" s="82"/>
      <c r="E1610" s="59"/>
      <c r="F1610" s="59"/>
      <c r="H1610" s="86"/>
      <c r="I1610" s="86"/>
    </row>
    <row r="1611" spans="1:9" ht="76.5">
      <c r="A1611" s="60" t="s">
        <v>474</v>
      </c>
      <c r="B1611" s="82"/>
      <c r="C1611" s="53"/>
      <c r="D1611" s="82"/>
      <c r="E1611" s="59"/>
      <c r="F1611" s="59"/>
      <c r="H1611" s="86"/>
      <c r="I1611" s="86"/>
    </row>
    <row r="1612" spans="1:9" ht="51">
      <c r="A1612" s="60" t="s">
        <v>475</v>
      </c>
      <c r="B1612" s="82"/>
      <c r="C1612" s="53"/>
      <c r="D1612" s="82"/>
      <c r="E1612" s="59"/>
      <c r="F1612" s="59"/>
      <c r="H1612" s="86"/>
      <c r="I1612" s="86"/>
    </row>
    <row r="1613" spans="1:9">
      <c r="A1613" s="67" t="s">
        <v>476</v>
      </c>
      <c r="B1613" s="82">
        <v>2</v>
      </c>
      <c r="C1613" s="53"/>
      <c r="D1613" s="363"/>
      <c r="E1613" s="59"/>
      <c r="F1613" s="63">
        <f>B1613*D1613</f>
        <v>0</v>
      </c>
      <c r="H1613" s="86"/>
      <c r="I1613" s="86"/>
    </row>
    <row r="1614" spans="1:9">
      <c r="A1614" s="67" t="s">
        <v>477</v>
      </c>
      <c r="B1614" s="82">
        <v>2</v>
      </c>
      <c r="C1614" s="53"/>
      <c r="D1614" s="363"/>
      <c r="E1614" s="59"/>
      <c r="F1614" s="63">
        <f>B1614*D1614</f>
        <v>0</v>
      </c>
      <c r="H1614" s="86"/>
      <c r="I1614" s="86"/>
    </row>
    <row r="1615" spans="1:9" hidden="1">
      <c r="A1615" s="58"/>
      <c r="B1615" s="82"/>
      <c r="C1615" s="53"/>
      <c r="D1615" s="82"/>
      <c r="E1615" s="59"/>
      <c r="F1615" s="59"/>
      <c r="H1615" s="86"/>
      <c r="I1615" s="86"/>
    </row>
    <row r="1616" spans="1:9" ht="76.5" hidden="1">
      <c r="A1616" s="129" t="s">
        <v>478</v>
      </c>
      <c r="B1616" s="82"/>
      <c r="C1616" s="53"/>
      <c r="D1616" s="82"/>
      <c r="E1616" s="59"/>
      <c r="F1616" s="59"/>
      <c r="H1616" s="86"/>
      <c r="I1616" s="86"/>
    </row>
    <row r="1617" spans="1:9" hidden="1">
      <c r="A1617" s="67" t="s">
        <v>45</v>
      </c>
      <c r="B1617" s="82">
        <v>0</v>
      </c>
      <c r="C1617" s="53"/>
      <c r="D1617" s="363"/>
      <c r="E1617" s="59"/>
      <c r="F1617" s="63">
        <f>B1617*D1617</f>
        <v>0</v>
      </c>
      <c r="H1617" s="86"/>
      <c r="I1617" s="86"/>
    </row>
    <row r="1618" spans="1:9">
      <c r="A1618" s="20"/>
      <c r="B1618" s="82"/>
      <c r="C1618" s="53"/>
      <c r="D1618" s="82"/>
      <c r="E1618" s="59"/>
      <c r="F1618" s="59"/>
      <c r="H1618" s="86"/>
      <c r="I1618" s="86"/>
    </row>
    <row r="1619" spans="1:9">
      <c r="A1619" s="53" t="s">
        <v>479</v>
      </c>
      <c r="B1619" s="82"/>
      <c r="C1619" s="53"/>
      <c r="D1619" s="82"/>
      <c r="E1619" s="59"/>
      <c r="F1619" s="59"/>
      <c r="H1619" s="86"/>
      <c r="I1619" s="86"/>
    </row>
    <row r="1620" spans="1:9">
      <c r="A1620" s="53" t="s">
        <v>181</v>
      </c>
      <c r="B1620" s="82"/>
      <c r="C1620" s="53"/>
      <c r="D1620" s="82"/>
      <c r="E1620" s="59"/>
      <c r="F1620" s="59"/>
      <c r="H1620" s="86"/>
      <c r="I1620" s="86"/>
    </row>
    <row r="1621" spans="1:9" ht="89.25">
      <c r="A1621" s="60" t="s">
        <v>480</v>
      </c>
      <c r="B1621" s="82"/>
      <c r="C1621" s="53"/>
      <c r="D1621" s="82"/>
      <c r="E1621" s="59"/>
      <c r="F1621" s="59"/>
      <c r="H1621" s="86"/>
      <c r="I1621" s="86"/>
    </row>
    <row r="1622" spans="1:9">
      <c r="A1622" s="58" t="s">
        <v>481</v>
      </c>
      <c r="B1622" s="82">
        <v>8</v>
      </c>
      <c r="C1622" s="53"/>
      <c r="D1622" s="363"/>
      <c r="E1622" s="59"/>
      <c r="F1622" s="63">
        <f>B1622*D1622</f>
        <v>0</v>
      </c>
      <c r="H1622" s="86"/>
      <c r="I1622" s="86"/>
    </row>
    <row r="1623" spans="1:9" hidden="1">
      <c r="A1623" s="67" t="s">
        <v>482</v>
      </c>
      <c r="B1623" s="82">
        <v>0</v>
      </c>
      <c r="C1623" s="53"/>
      <c r="D1623" s="363"/>
      <c r="E1623" s="59"/>
      <c r="F1623" s="63">
        <f>B1623*D1623</f>
        <v>0</v>
      </c>
      <c r="H1623" s="86"/>
      <c r="I1623" s="86"/>
    </row>
    <row r="1624" spans="1:9" hidden="1">
      <c r="A1624" s="58"/>
      <c r="B1624" s="82"/>
      <c r="C1624" s="53"/>
      <c r="D1624" s="82"/>
      <c r="E1624" s="59"/>
      <c r="F1624" s="59"/>
      <c r="H1624" s="86"/>
      <c r="I1624" s="86"/>
    </row>
    <row r="1625" spans="1:9" hidden="1">
      <c r="A1625" s="53" t="s">
        <v>483</v>
      </c>
      <c r="B1625" s="82"/>
      <c r="C1625" s="53"/>
      <c r="D1625" s="82"/>
      <c r="E1625" s="59"/>
      <c r="F1625" s="59"/>
      <c r="H1625" s="86"/>
      <c r="I1625" s="86"/>
    </row>
    <row r="1626" spans="1:9" hidden="1">
      <c r="A1626" s="53" t="s">
        <v>484</v>
      </c>
      <c r="B1626" s="82"/>
      <c r="C1626" s="53"/>
      <c r="D1626" s="82"/>
      <c r="E1626" s="59"/>
      <c r="F1626" s="59"/>
      <c r="H1626" s="86"/>
      <c r="I1626" s="86"/>
    </row>
    <row r="1627" spans="1:9" ht="25.5" hidden="1">
      <c r="A1627" s="60" t="s">
        <v>485</v>
      </c>
      <c r="B1627" s="82"/>
      <c r="C1627" s="53"/>
      <c r="D1627" s="82"/>
      <c r="E1627" s="59"/>
      <c r="F1627" s="59"/>
      <c r="H1627" s="86"/>
      <c r="I1627" s="86"/>
    </row>
    <row r="1628" spans="1:9" ht="117" hidden="1" customHeight="1">
      <c r="A1628" s="60" t="s">
        <v>486</v>
      </c>
      <c r="B1628" s="82"/>
      <c r="C1628" s="53"/>
      <c r="D1628" s="82"/>
      <c r="E1628" s="59"/>
      <c r="F1628" s="59"/>
      <c r="H1628" s="86"/>
      <c r="I1628" s="86"/>
    </row>
    <row r="1629" spans="1:9" hidden="1">
      <c r="A1629" s="67" t="s">
        <v>487</v>
      </c>
      <c r="B1629" s="82">
        <v>0</v>
      </c>
      <c r="C1629" s="53"/>
      <c r="D1629" s="211"/>
      <c r="E1629" s="59"/>
      <c r="F1629" s="68">
        <f>B1629*D1629</f>
        <v>0</v>
      </c>
      <c r="H1629" s="86"/>
      <c r="I1629" s="86"/>
    </row>
    <row r="1630" spans="1:9" hidden="1">
      <c r="A1630" s="67"/>
      <c r="B1630" s="82"/>
      <c r="C1630" s="53"/>
      <c r="D1630" s="82"/>
      <c r="E1630" s="59"/>
      <c r="F1630" s="59"/>
      <c r="H1630" s="86"/>
      <c r="I1630" s="86"/>
    </row>
    <row r="1631" spans="1:9" ht="12.75" hidden="1" customHeight="1">
      <c r="A1631" s="130" t="s">
        <v>488</v>
      </c>
      <c r="B1631" s="131"/>
      <c r="C1631" s="131"/>
      <c r="D1631" s="132"/>
      <c r="E1631" s="57"/>
      <c r="F1631" s="110"/>
      <c r="G1631" s="132"/>
      <c r="H1631" s="132"/>
      <c r="I1631" s="86"/>
    </row>
    <row r="1632" spans="1:9" ht="63.75" hidden="1" customHeight="1">
      <c r="A1632" s="60" t="s">
        <v>489</v>
      </c>
      <c r="B1632" s="82"/>
      <c r="C1632" s="53"/>
      <c r="D1632" s="82"/>
      <c r="E1632" s="59"/>
      <c r="F1632" s="59"/>
      <c r="G1632" s="132"/>
      <c r="H1632" s="132"/>
      <c r="I1632" s="86"/>
    </row>
    <row r="1633" spans="1:9" ht="12.75" hidden="1" customHeight="1">
      <c r="A1633" s="133" t="s">
        <v>490</v>
      </c>
      <c r="B1633" s="134">
        <v>22</v>
      </c>
      <c r="C1633" s="1"/>
      <c r="D1633" s="370"/>
      <c r="E1633" s="57"/>
      <c r="F1633" s="68">
        <f>B1633*D1633</f>
        <v>0</v>
      </c>
      <c r="G1633" s="135"/>
      <c r="I1633" s="86"/>
    </row>
    <row r="1634" spans="1:9" ht="12.75" hidden="1" customHeight="1">
      <c r="A1634" s="133" t="s">
        <v>491</v>
      </c>
      <c r="B1634" s="134">
        <v>22</v>
      </c>
      <c r="C1634" s="1"/>
      <c r="D1634" s="370"/>
      <c r="E1634" s="57"/>
      <c r="F1634" s="68">
        <f>B1634*D1634</f>
        <v>0</v>
      </c>
      <c r="G1634" s="135"/>
      <c r="I1634" s="86"/>
    </row>
    <row r="1635" spans="1:9" ht="12.75" hidden="1" customHeight="1">
      <c r="A1635" s="133"/>
      <c r="B1635" s="131"/>
      <c r="C1635" s="131"/>
      <c r="D1635" s="134"/>
      <c r="E1635" s="57"/>
      <c r="F1635" s="136"/>
      <c r="G1635" s="135"/>
      <c r="H1635" s="59"/>
      <c r="I1635" s="86"/>
    </row>
    <row r="1636" spans="1:9" ht="12.75" hidden="1" customHeight="1">
      <c r="A1636" s="130" t="s">
        <v>492</v>
      </c>
      <c r="B1636" s="131"/>
      <c r="C1636" s="131"/>
      <c r="D1636" s="134"/>
      <c r="E1636" s="57"/>
      <c r="F1636" s="136"/>
      <c r="G1636" s="135"/>
      <c r="H1636" s="59"/>
      <c r="I1636" s="86"/>
    </row>
    <row r="1637" spans="1:9" ht="114.75" hidden="1" customHeight="1">
      <c r="A1637" s="64" t="s">
        <v>493</v>
      </c>
      <c r="B1637" s="82"/>
      <c r="C1637" s="53"/>
      <c r="D1637" s="82"/>
      <c r="E1637" s="59"/>
      <c r="F1637" s="59"/>
      <c r="G1637" s="135"/>
      <c r="H1637" s="59"/>
      <c r="I1637" s="86"/>
    </row>
    <row r="1638" spans="1:9" ht="25.5" hidden="1" customHeight="1">
      <c r="A1638" s="64" t="s">
        <v>494</v>
      </c>
      <c r="B1638" s="82"/>
      <c r="C1638" s="53"/>
      <c r="D1638" s="82"/>
      <c r="E1638" s="59"/>
      <c r="F1638" s="59"/>
      <c r="G1638" s="135"/>
      <c r="H1638" s="59"/>
      <c r="I1638" s="86"/>
    </row>
    <row r="1639" spans="1:9" ht="38.25" hidden="1" customHeight="1">
      <c r="A1639" s="64" t="s">
        <v>495</v>
      </c>
      <c r="B1639" s="82"/>
      <c r="C1639" s="53"/>
      <c r="D1639" s="82"/>
      <c r="E1639" s="59"/>
      <c r="F1639" s="59"/>
      <c r="G1639" s="130"/>
      <c r="H1639" s="132"/>
      <c r="I1639" s="86"/>
    </row>
    <row r="1640" spans="1:9" ht="12.75" hidden="1" customHeight="1">
      <c r="A1640" s="131" t="s">
        <v>496</v>
      </c>
      <c r="B1640" s="82">
        <f>(0.24*16.5+0.9*1*0.2*8)*1.15</f>
        <v>6.21</v>
      </c>
      <c r="C1640" s="57"/>
      <c r="D1640" s="211"/>
      <c r="E1640" s="59"/>
      <c r="F1640" s="68">
        <f>B1640*D1640</f>
        <v>0</v>
      </c>
      <c r="I1640" s="86"/>
    </row>
    <row r="1641" spans="1:9" ht="12.75" hidden="1" customHeight="1">
      <c r="A1641" s="67" t="s">
        <v>497</v>
      </c>
      <c r="B1641" s="82">
        <f>B1640*80</f>
        <v>496.8</v>
      </c>
      <c r="C1641" s="57"/>
      <c r="D1641" s="211"/>
      <c r="E1641" s="59"/>
      <c r="F1641" s="68">
        <f>B1641*D1641</f>
        <v>0</v>
      </c>
      <c r="I1641" s="86"/>
    </row>
    <row r="1642" spans="1:9" hidden="1">
      <c r="A1642" s="58"/>
      <c r="B1642" s="82"/>
      <c r="C1642" s="53"/>
      <c r="D1642" s="82"/>
      <c r="E1642" s="59"/>
      <c r="F1642" s="59"/>
      <c r="H1642" s="86"/>
      <c r="I1642" s="86"/>
    </row>
    <row r="1643" spans="1:9">
      <c r="A1643" s="60"/>
      <c r="B1643" s="82"/>
      <c r="C1643" s="53"/>
      <c r="D1643" s="82"/>
      <c r="E1643" s="59"/>
      <c r="F1643" s="59"/>
      <c r="H1643" s="86"/>
      <c r="I1643" s="86"/>
    </row>
    <row r="1644" spans="1:9" ht="79.5" customHeight="1">
      <c r="A1644" s="64" t="s">
        <v>498</v>
      </c>
      <c r="B1644" s="82"/>
      <c r="C1644" s="53"/>
      <c r="D1644" s="82"/>
      <c r="E1644" s="59"/>
      <c r="F1644" s="59"/>
      <c r="H1644" s="86"/>
      <c r="I1644" s="86"/>
    </row>
    <row r="1645" spans="1:9">
      <c r="A1645" s="53" t="s">
        <v>499</v>
      </c>
      <c r="B1645" s="82"/>
      <c r="C1645" s="53"/>
      <c r="D1645" s="82"/>
      <c r="E1645" s="59"/>
      <c r="F1645" s="59"/>
      <c r="H1645" s="86"/>
      <c r="I1645" s="86"/>
    </row>
    <row r="1646" spans="1:9">
      <c r="A1646" s="53" t="s">
        <v>500</v>
      </c>
      <c r="B1646" s="82"/>
      <c r="C1646" s="53"/>
      <c r="D1646" s="82"/>
      <c r="E1646" s="59"/>
      <c r="F1646" s="59"/>
      <c r="H1646" s="86"/>
      <c r="I1646" s="86"/>
    </row>
    <row r="1647" spans="1:9">
      <c r="A1647" s="58" t="s">
        <v>44</v>
      </c>
      <c r="B1647" s="82">
        <f>B1462</f>
        <v>182.07</v>
      </c>
      <c r="C1647" s="53"/>
      <c r="D1647" s="363"/>
      <c r="E1647" s="59"/>
      <c r="F1647" s="63">
        <f>B1647*D1647</f>
        <v>0</v>
      </c>
      <c r="H1647" s="86"/>
      <c r="I1647" s="86"/>
    </row>
    <row r="1648" spans="1:9">
      <c r="A1648" s="58"/>
      <c r="B1648" s="82"/>
      <c r="C1648" s="53"/>
      <c r="D1648" s="82"/>
      <c r="E1648" s="59"/>
      <c r="F1648" s="59"/>
      <c r="H1648" s="86"/>
      <c r="I1648" s="86"/>
    </row>
    <row r="1649" spans="1:9" ht="63.75">
      <c r="A1649" s="60" t="s">
        <v>501</v>
      </c>
      <c r="B1649" s="82"/>
      <c r="C1649" s="53"/>
      <c r="D1649" s="82"/>
      <c r="E1649" s="59"/>
      <c r="F1649" s="59"/>
      <c r="H1649" s="86"/>
      <c r="I1649" s="86"/>
    </row>
    <row r="1650" spans="1:9" ht="15.75" customHeight="1">
      <c r="A1650" s="58" t="s">
        <v>44</v>
      </c>
      <c r="B1650" s="82">
        <f>B1462</f>
        <v>182.07</v>
      </c>
      <c r="C1650" s="53"/>
      <c r="D1650" s="363"/>
      <c r="E1650" s="59"/>
      <c r="F1650" s="63">
        <f>B1650*D1650</f>
        <v>0</v>
      </c>
      <c r="H1650" s="86"/>
      <c r="I1650" s="86"/>
    </row>
    <row r="1651" spans="1:9" ht="15.75" customHeight="1">
      <c r="A1651" s="53"/>
      <c r="B1651" s="82"/>
      <c r="C1651" s="53"/>
      <c r="D1651" s="82"/>
      <c r="E1651" s="59"/>
      <c r="F1651" s="59"/>
      <c r="H1651" s="86"/>
      <c r="I1651" s="86"/>
    </row>
    <row r="1652" spans="1:9" ht="15.75" customHeight="1">
      <c r="A1652" s="23" t="s">
        <v>451</v>
      </c>
      <c r="B1652" s="416"/>
      <c r="C1652" s="114"/>
      <c r="D1652" s="25" t="s">
        <v>23</v>
      </c>
      <c r="E1652" s="26"/>
      <c r="F1652" s="385">
        <f>SUM(F1575:F1651)</f>
        <v>0</v>
      </c>
      <c r="H1652" s="86"/>
      <c r="I1652" s="115"/>
    </row>
    <row r="1653" spans="1:9" ht="15.75" customHeight="1">
      <c r="A1653" s="9"/>
      <c r="B1653" s="82"/>
      <c r="C1653" s="53"/>
      <c r="D1653" s="27"/>
      <c r="E1653" s="27"/>
      <c r="F1653" s="59"/>
      <c r="H1653" s="86"/>
      <c r="I1653" s="115"/>
    </row>
    <row r="1654" spans="1:9" ht="15.75" customHeight="1">
      <c r="A1654" s="38" t="s">
        <v>502</v>
      </c>
      <c r="B1654" s="82"/>
      <c r="C1654" s="53"/>
      <c r="D1654" s="82"/>
      <c r="E1654" s="59"/>
      <c r="F1654" s="59"/>
      <c r="H1654" s="86"/>
      <c r="I1654" s="115"/>
    </row>
    <row r="1655" spans="1:9" ht="15.75" customHeight="1">
      <c r="A1655" s="53"/>
      <c r="B1655" s="82"/>
      <c r="C1655" s="53"/>
      <c r="D1655" s="82"/>
      <c r="E1655" s="59"/>
      <c r="F1655" s="59"/>
      <c r="H1655" s="86"/>
      <c r="I1655" s="86"/>
    </row>
    <row r="1656" spans="1:9" s="137" customFormat="1" ht="63.75">
      <c r="A1656" s="60" t="s">
        <v>503</v>
      </c>
      <c r="B1656" s="362"/>
      <c r="C1656" s="62"/>
      <c r="D1656" s="362"/>
      <c r="E1656" s="61"/>
      <c r="F1656" s="384"/>
      <c r="H1656" s="138"/>
      <c r="I1656" s="138"/>
    </row>
    <row r="1657" spans="1:9">
      <c r="A1657" s="53" t="s">
        <v>111</v>
      </c>
      <c r="B1657" s="82"/>
      <c r="C1657" s="53"/>
      <c r="D1657" s="82"/>
      <c r="E1657" s="59"/>
      <c r="F1657" s="59"/>
      <c r="H1657" s="86"/>
      <c r="I1657" s="86"/>
    </row>
    <row r="1658" spans="1:9" ht="15.75" customHeight="1">
      <c r="A1658" s="58" t="s">
        <v>22</v>
      </c>
      <c r="B1658" s="82">
        <f>(0.6*0.6*3.14*8)</f>
        <v>9.0432000000000006</v>
      </c>
      <c r="C1658" s="53"/>
      <c r="D1658" s="363"/>
      <c r="E1658" s="59"/>
      <c r="F1658" s="63">
        <f>B1658*D1658</f>
        <v>0</v>
      </c>
      <c r="H1658" s="86"/>
      <c r="I1658" s="86"/>
    </row>
    <row r="1659" spans="1:9" ht="15.75" customHeight="1">
      <c r="A1659" s="58"/>
      <c r="B1659" s="82"/>
      <c r="C1659" s="53"/>
      <c r="D1659" s="82"/>
      <c r="E1659" s="59"/>
      <c r="F1659" s="59"/>
      <c r="H1659" s="86"/>
      <c r="I1659" s="86"/>
    </row>
    <row r="1660" spans="1:9" ht="63.75">
      <c r="A1660" s="54" t="s">
        <v>504</v>
      </c>
      <c r="B1660" s="82"/>
      <c r="C1660" s="53"/>
      <c r="D1660" s="82"/>
      <c r="E1660" s="59"/>
      <c r="F1660" s="59"/>
      <c r="H1660" s="86"/>
      <c r="I1660" s="86"/>
    </row>
    <row r="1661" spans="1:9" ht="114.75" customHeight="1">
      <c r="A1661" s="54" t="s">
        <v>505</v>
      </c>
      <c r="B1661" s="82"/>
      <c r="C1661" s="53"/>
      <c r="D1661" s="82"/>
      <c r="E1661" s="59"/>
      <c r="F1661" s="59"/>
      <c r="H1661" s="86"/>
      <c r="I1661" s="86"/>
    </row>
    <row r="1662" spans="1:9" ht="15.75" customHeight="1">
      <c r="A1662" s="139" t="s">
        <v>45</v>
      </c>
      <c r="B1662" s="156">
        <v>8</v>
      </c>
      <c r="C1662" s="53"/>
      <c r="D1662" s="363"/>
      <c r="E1662" s="59"/>
      <c r="F1662" s="63">
        <f>B1662*D1662</f>
        <v>0</v>
      </c>
      <c r="H1662" s="86"/>
      <c r="I1662" s="86"/>
    </row>
    <row r="1663" spans="1:9" ht="15.75" hidden="1" customHeight="1">
      <c r="A1663" s="140"/>
      <c r="B1663" s="156"/>
      <c r="C1663" s="53"/>
      <c r="D1663" s="82"/>
      <c r="E1663" s="59"/>
      <c r="F1663" s="59"/>
      <c r="H1663" s="86"/>
      <c r="I1663" s="86"/>
    </row>
    <row r="1664" spans="1:9" ht="54" hidden="1" customHeight="1">
      <c r="A1664" s="64" t="s">
        <v>506</v>
      </c>
      <c r="B1664" s="82"/>
      <c r="C1664" s="53"/>
      <c r="D1664" s="82"/>
      <c r="E1664" s="59"/>
      <c r="F1664" s="59"/>
      <c r="H1664" s="86"/>
      <c r="I1664" s="86"/>
    </row>
    <row r="1665" spans="1:9" ht="127.5" hidden="1">
      <c r="A1665" s="64" t="s">
        <v>507</v>
      </c>
      <c r="B1665" s="82"/>
      <c r="C1665" s="53"/>
      <c r="D1665" s="82"/>
      <c r="E1665" s="59"/>
      <c r="F1665" s="59"/>
      <c r="H1665" s="86"/>
      <c r="I1665" s="86"/>
    </row>
    <row r="1666" spans="1:9" ht="15.75" hidden="1" customHeight="1">
      <c r="A1666" s="139" t="s">
        <v>45</v>
      </c>
      <c r="B1666" s="156">
        <v>0</v>
      </c>
      <c r="C1666" s="53"/>
      <c r="D1666" s="211"/>
      <c r="E1666" s="59"/>
      <c r="F1666" s="68">
        <f>B1666*D1666</f>
        <v>0</v>
      </c>
      <c r="H1666" s="86"/>
      <c r="I1666" s="86"/>
    </row>
    <row r="1667" spans="1:9" ht="12.75" hidden="1" customHeight="1">
      <c r="A1667" s="139"/>
      <c r="B1667" s="156"/>
      <c r="C1667" s="53"/>
      <c r="D1667" s="82"/>
      <c r="E1667" s="59"/>
      <c r="F1667" s="59"/>
      <c r="H1667" s="86"/>
      <c r="I1667" s="86"/>
    </row>
    <row r="1668" spans="1:9" ht="90" hidden="1" customHeight="1">
      <c r="A1668" s="64" t="s">
        <v>508</v>
      </c>
      <c r="B1668" s="203"/>
      <c r="C1668" s="66"/>
      <c r="D1668" s="203"/>
      <c r="E1668" s="65"/>
      <c r="F1668" s="65"/>
      <c r="H1668" s="86"/>
      <c r="I1668" s="86"/>
    </row>
    <row r="1669" spans="1:9" ht="89.25" hidden="1">
      <c r="A1669" s="64" t="s">
        <v>233</v>
      </c>
      <c r="B1669" s="203"/>
      <c r="C1669" s="66"/>
      <c r="D1669" s="203"/>
      <c r="E1669" s="65"/>
      <c r="F1669" s="65"/>
      <c r="H1669" s="86"/>
      <c r="I1669" s="86"/>
    </row>
    <row r="1670" spans="1:9" ht="14.25" hidden="1">
      <c r="A1670" s="67" t="s">
        <v>274</v>
      </c>
      <c r="B1670" s="203">
        <v>0</v>
      </c>
      <c r="C1670" s="66"/>
      <c r="D1670" s="211"/>
      <c r="E1670" s="65"/>
      <c r="F1670" s="68">
        <f>B1670*D1670</f>
        <v>0</v>
      </c>
      <c r="H1670" s="86"/>
      <c r="I1670" s="86"/>
    </row>
    <row r="1671" spans="1:9" hidden="1">
      <c r="A1671" s="67"/>
      <c r="B1671" s="203"/>
      <c r="C1671" s="66"/>
      <c r="D1671" s="203"/>
      <c r="E1671" s="65"/>
      <c r="F1671" s="65"/>
      <c r="H1671" s="86"/>
      <c r="I1671" s="86"/>
    </row>
    <row r="1672" spans="1:9" ht="143.44999999999999" hidden="1" customHeight="1">
      <c r="A1672" s="64" t="s">
        <v>509</v>
      </c>
      <c r="B1672" s="203"/>
      <c r="C1672" s="66"/>
      <c r="D1672" s="203"/>
      <c r="E1672" s="65"/>
      <c r="F1672" s="65"/>
      <c r="H1672" s="86"/>
      <c r="I1672" s="86"/>
    </row>
    <row r="1673" spans="1:9" hidden="1">
      <c r="A1673" s="67" t="s">
        <v>320</v>
      </c>
      <c r="B1673" s="203">
        <v>0</v>
      </c>
      <c r="C1673" s="66"/>
      <c r="D1673" s="211"/>
      <c r="E1673" s="65"/>
      <c r="F1673" s="68">
        <f>B1673*D1673</f>
        <v>0</v>
      </c>
      <c r="H1673" s="86"/>
      <c r="I1673" s="86"/>
    </row>
    <row r="1674" spans="1:9" hidden="1">
      <c r="A1674" s="67"/>
      <c r="B1674" s="203"/>
      <c r="C1674" s="66"/>
      <c r="D1674" s="203"/>
      <c r="E1674" s="65"/>
      <c r="F1674" s="65"/>
      <c r="H1674" s="86"/>
      <c r="I1674" s="86"/>
    </row>
    <row r="1675" spans="1:9" ht="108.75" hidden="1" customHeight="1">
      <c r="A1675" s="64" t="s">
        <v>510</v>
      </c>
      <c r="B1675" s="203"/>
      <c r="C1675" s="66"/>
      <c r="D1675" s="203"/>
      <c r="E1675" s="65"/>
      <c r="F1675" s="65"/>
      <c r="H1675" s="86"/>
      <c r="I1675" s="86"/>
    </row>
    <row r="1676" spans="1:9" hidden="1">
      <c r="A1676" s="67" t="s">
        <v>320</v>
      </c>
      <c r="B1676" s="82">
        <v>0</v>
      </c>
      <c r="C1676" s="53"/>
      <c r="D1676" s="211"/>
      <c r="E1676" s="59"/>
      <c r="F1676" s="68">
        <f>B1676*D1676</f>
        <v>0</v>
      </c>
      <c r="H1676" s="86"/>
      <c r="I1676" s="86"/>
    </row>
    <row r="1677" spans="1:9" hidden="1">
      <c r="A1677" s="67" t="s">
        <v>511</v>
      </c>
      <c r="B1677" s="82">
        <v>0</v>
      </c>
      <c r="C1677" s="66"/>
      <c r="D1677" s="211"/>
      <c r="E1677" s="65"/>
      <c r="F1677" s="68">
        <f>B1677*D1677</f>
        <v>0</v>
      </c>
      <c r="H1677" s="86"/>
      <c r="I1677" s="86"/>
    </row>
    <row r="1678" spans="1:9" hidden="1">
      <c r="A1678" s="67" t="s">
        <v>512</v>
      </c>
      <c r="B1678" s="82">
        <v>0</v>
      </c>
      <c r="C1678" s="66"/>
      <c r="D1678" s="211"/>
      <c r="E1678" s="65"/>
      <c r="F1678" s="68">
        <f>B1678*D1678</f>
        <v>0</v>
      </c>
      <c r="H1678" s="86"/>
      <c r="I1678" s="86"/>
    </row>
    <row r="1679" spans="1:9" hidden="1">
      <c r="A1679" s="67"/>
      <c r="B1679" s="203"/>
      <c r="C1679" s="66"/>
      <c r="D1679" s="203"/>
      <c r="E1679" s="65"/>
      <c r="F1679" s="65"/>
      <c r="H1679" s="86"/>
      <c r="I1679" s="86"/>
    </row>
    <row r="1680" spans="1:9" ht="82.5" hidden="1" customHeight="1">
      <c r="A1680" s="64" t="s">
        <v>513</v>
      </c>
      <c r="B1680" s="203"/>
      <c r="C1680" s="66"/>
      <c r="D1680" s="203"/>
      <c r="E1680" s="65"/>
      <c r="F1680" s="65"/>
      <c r="H1680" s="86"/>
      <c r="I1680" s="86"/>
    </row>
    <row r="1681" spans="1:9" hidden="1">
      <c r="A1681" s="141" t="s">
        <v>514</v>
      </c>
      <c r="B1681" s="203">
        <v>0</v>
      </c>
      <c r="C1681" s="66"/>
      <c r="D1681" s="211"/>
      <c r="E1681" s="65"/>
      <c r="F1681" s="68">
        <f>B1681*D1681</f>
        <v>0</v>
      </c>
      <c r="H1681" s="86"/>
      <c r="I1681" s="86"/>
    </row>
    <row r="1682" spans="1:9">
      <c r="A1682" s="108"/>
      <c r="B1682" s="203"/>
      <c r="C1682" s="66"/>
      <c r="D1682" s="203"/>
      <c r="E1682" s="65"/>
      <c r="F1682" s="65"/>
      <c r="H1682" s="86"/>
      <c r="I1682" s="86"/>
    </row>
    <row r="1683" spans="1:9" ht="63.75" hidden="1">
      <c r="A1683" s="64" t="s">
        <v>515</v>
      </c>
      <c r="B1683" s="82"/>
      <c r="C1683" s="53"/>
      <c r="D1683" s="82"/>
      <c r="E1683" s="59"/>
      <c r="F1683" s="59"/>
      <c r="H1683" s="86"/>
      <c r="I1683" s="86"/>
    </row>
    <row r="1684" spans="1:9" ht="76.5" hidden="1">
      <c r="A1684" s="69" t="s">
        <v>516</v>
      </c>
      <c r="B1684" s="82"/>
      <c r="C1684" s="53"/>
      <c r="D1684" s="82"/>
      <c r="E1684" s="59"/>
      <c r="F1684" s="59"/>
      <c r="H1684" s="86"/>
      <c r="I1684" s="86"/>
    </row>
    <row r="1685" spans="1:9" hidden="1">
      <c r="A1685" s="67" t="s">
        <v>517</v>
      </c>
      <c r="B1685" s="82">
        <v>0</v>
      </c>
      <c r="C1685" s="53"/>
      <c r="D1685" s="211">
        <v>0</v>
      </c>
      <c r="E1685" s="59"/>
      <c r="F1685" s="142">
        <f>B1685*D1685</f>
        <v>0</v>
      </c>
      <c r="H1685" s="86"/>
      <c r="I1685" s="86"/>
    </row>
    <row r="1686" spans="1:9" hidden="1">
      <c r="A1686" s="108"/>
      <c r="B1686" s="203"/>
      <c r="C1686" s="66"/>
      <c r="D1686" s="203"/>
      <c r="E1686" s="65"/>
      <c r="F1686" s="65"/>
      <c r="H1686" s="86"/>
      <c r="I1686" s="86"/>
    </row>
    <row r="1687" spans="1:9" hidden="1">
      <c r="A1687" s="53" t="s">
        <v>518</v>
      </c>
      <c r="B1687" s="82"/>
      <c r="C1687" s="53"/>
      <c r="D1687" s="82"/>
      <c r="E1687" s="59"/>
      <c r="F1687" s="59"/>
      <c r="H1687" s="86"/>
      <c r="I1687" s="86"/>
    </row>
    <row r="1688" spans="1:9" hidden="1">
      <c r="A1688" s="53" t="s">
        <v>519</v>
      </c>
      <c r="B1688" s="82"/>
      <c r="C1688" s="53"/>
      <c r="D1688" s="82"/>
      <c r="E1688" s="59"/>
      <c r="F1688" s="59"/>
      <c r="H1688" s="86"/>
      <c r="I1688" s="86"/>
    </row>
    <row r="1689" spans="1:9" hidden="1">
      <c r="A1689" s="53" t="s">
        <v>128</v>
      </c>
      <c r="B1689" s="82"/>
      <c r="C1689" s="53"/>
      <c r="D1689" s="82"/>
      <c r="E1689" s="59"/>
      <c r="F1689" s="59"/>
      <c r="H1689" s="86"/>
      <c r="I1689" s="86"/>
    </row>
    <row r="1690" spans="1:9" hidden="1">
      <c r="A1690" s="53" t="s">
        <v>129</v>
      </c>
      <c r="B1690" s="82"/>
      <c r="C1690" s="53"/>
      <c r="D1690" s="82"/>
      <c r="E1690" s="59"/>
      <c r="F1690" s="59"/>
      <c r="H1690" s="86"/>
      <c r="I1690" s="86"/>
    </row>
    <row r="1691" spans="1:9" hidden="1">
      <c r="A1691" s="53" t="s">
        <v>130</v>
      </c>
      <c r="B1691" s="82"/>
      <c r="C1691" s="53"/>
      <c r="D1691" s="82"/>
      <c r="E1691" s="59"/>
      <c r="F1691" s="59"/>
      <c r="H1691" s="86"/>
      <c r="I1691" s="86"/>
    </row>
    <row r="1692" spans="1:9" hidden="1">
      <c r="A1692" s="53" t="s">
        <v>131</v>
      </c>
      <c r="B1692" s="82"/>
      <c r="C1692" s="53"/>
      <c r="D1692" s="82"/>
      <c r="E1692" s="59"/>
      <c r="F1692" s="59"/>
      <c r="H1692" s="86"/>
      <c r="I1692" s="86"/>
    </row>
    <row r="1693" spans="1:9" hidden="1">
      <c r="A1693" s="53" t="s">
        <v>132</v>
      </c>
      <c r="B1693" s="82"/>
      <c r="C1693" s="53"/>
      <c r="D1693" s="82"/>
      <c r="E1693" s="59"/>
      <c r="F1693" s="59"/>
      <c r="H1693" s="86"/>
      <c r="I1693" s="86"/>
    </row>
    <row r="1694" spans="1:9" hidden="1">
      <c r="A1694" s="53" t="s">
        <v>133</v>
      </c>
      <c r="B1694" s="82"/>
      <c r="C1694" s="53"/>
      <c r="D1694" s="82"/>
      <c r="E1694" s="59"/>
      <c r="F1694" s="59"/>
      <c r="H1694" s="86"/>
      <c r="I1694" s="86"/>
    </row>
    <row r="1695" spans="1:9" hidden="1">
      <c r="A1695" s="53" t="s">
        <v>134</v>
      </c>
      <c r="B1695" s="82"/>
      <c r="C1695" s="53"/>
      <c r="D1695" s="82"/>
      <c r="E1695" s="59"/>
      <c r="F1695" s="59"/>
      <c r="H1695" s="86"/>
      <c r="I1695" s="86"/>
    </row>
    <row r="1696" spans="1:9" hidden="1">
      <c r="A1696" s="53" t="s">
        <v>135</v>
      </c>
      <c r="B1696" s="82"/>
      <c r="C1696" s="53"/>
      <c r="D1696" s="82"/>
      <c r="E1696" s="59"/>
      <c r="F1696" s="59"/>
      <c r="H1696" s="86"/>
      <c r="I1696" s="86"/>
    </row>
    <row r="1697" spans="1:9" hidden="1">
      <c r="A1697" s="53" t="s">
        <v>520</v>
      </c>
      <c r="B1697" s="437"/>
      <c r="C1697" s="143">
        <f>1*10</f>
        <v>10</v>
      </c>
      <c r="D1697" s="211">
        <v>0</v>
      </c>
      <c r="E1697" s="59"/>
      <c r="F1697" s="68">
        <f t="shared" ref="F1697:F1702" si="12">C1697*D1697</f>
        <v>0</v>
      </c>
      <c r="H1697" s="86"/>
      <c r="I1697" s="86"/>
    </row>
    <row r="1698" spans="1:9" hidden="1">
      <c r="A1698" s="53" t="s">
        <v>521</v>
      </c>
      <c r="B1698" s="437"/>
      <c r="C1698" s="143">
        <f>1*30</f>
        <v>30</v>
      </c>
      <c r="D1698" s="211">
        <v>0</v>
      </c>
      <c r="E1698" s="59"/>
      <c r="F1698" s="68">
        <f t="shared" si="12"/>
        <v>0</v>
      </c>
      <c r="H1698" s="86"/>
      <c r="I1698" s="86"/>
    </row>
    <row r="1699" spans="1:9" hidden="1">
      <c r="A1699" s="53" t="s">
        <v>522</v>
      </c>
      <c r="B1699" s="437"/>
      <c r="C1699" s="143">
        <f>1*10</f>
        <v>10</v>
      </c>
      <c r="D1699" s="211">
        <v>0</v>
      </c>
      <c r="E1699" s="59"/>
      <c r="F1699" s="68">
        <f t="shared" si="12"/>
        <v>0</v>
      </c>
      <c r="H1699" s="86"/>
      <c r="I1699" s="86"/>
    </row>
    <row r="1700" spans="1:9" hidden="1">
      <c r="A1700" s="53" t="s">
        <v>523</v>
      </c>
      <c r="B1700" s="437"/>
      <c r="C1700" s="143">
        <f>1*15</f>
        <v>15</v>
      </c>
      <c r="D1700" s="211">
        <v>0</v>
      </c>
      <c r="E1700" s="59"/>
      <c r="F1700" s="68">
        <f t="shared" si="12"/>
        <v>0</v>
      </c>
      <c r="H1700" s="86"/>
      <c r="I1700" s="86"/>
    </row>
    <row r="1701" spans="1:9" hidden="1">
      <c r="A1701" s="53" t="s">
        <v>271</v>
      </c>
      <c r="B1701" s="437"/>
      <c r="C1701" s="143">
        <f>1*100</f>
        <v>100</v>
      </c>
      <c r="D1701" s="211">
        <v>0</v>
      </c>
      <c r="E1701" s="59"/>
      <c r="F1701" s="68">
        <f t="shared" si="12"/>
        <v>0</v>
      </c>
      <c r="H1701" s="86"/>
      <c r="I1701" s="86"/>
    </row>
    <row r="1702" spans="1:9" hidden="1">
      <c r="A1702" s="53" t="s">
        <v>272</v>
      </c>
      <c r="B1702" s="437"/>
      <c r="C1702" s="143">
        <f>1*30</f>
        <v>30</v>
      </c>
      <c r="D1702" s="211">
        <v>0</v>
      </c>
      <c r="E1702" s="59"/>
      <c r="F1702" s="68">
        <f t="shared" si="12"/>
        <v>0</v>
      </c>
      <c r="H1702" s="86"/>
      <c r="I1702" s="86"/>
    </row>
    <row r="1703" spans="1:9" hidden="1">
      <c r="A1703" s="108"/>
      <c r="B1703" s="203"/>
      <c r="C1703" s="66"/>
      <c r="D1703" s="203"/>
      <c r="E1703" s="65"/>
      <c r="F1703" s="65"/>
      <c r="H1703" s="86"/>
      <c r="I1703" s="86"/>
    </row>
    <row r="1704" spans="1:9" hidden="1">
      <c r="A1704" s="108"/>
      <c r="B1704" s="203"/>
      <c r="C1704" s="66"/>
      <c r="D1704" s="203"/>
      <c r="E1704" s="65"/>
      <c r="F1704" s="65"/>
      <c r="H1704" s="86"/>
      <c r="I1704" s="86"/>
    </row>
    <row r="1705" spans="1:9" s="147" customFormat="1" ht="25.5" hidden="1">
      <c r="A1705" s="144" t="s">
        <v>524</v>
      </c>
      <c r="B1705" s="371"/>
      <c r="C1705" s="146"/>
      <c r="D1705" s="371"/>
      <c r="E1705" s="145"/>
      <c r="F1705" s="387"/>
      <c r="H1705" s="148"/>
      <c r="I1705" s="148"/>
    </row>
    <row r="1706" spans="1:9" ht="38.25" hidden="1">
      <c r="A1706" s="149" t="s">
        <v>525</v>
      </c>
      <c r="B1706" s="67"/>
      <c r="C1706" s="151"/>
      <c r="D1706" s="151"/>
      <c r="E1706" s="152"/>
      <c r="F1706" s="65"/>
      <c r="H1706" s="86"/>
      <c r="I1706" s="86"/>
    </row>
    <row r="1707" spans="1:9" hidden="1">
      <c r="A1707" s="149" t="s">
        <v>526</v>
      </c>
      <c r="B1707" s="67"/>
      <c r="C1707" s="151"/>
      <c r="D1707" s="151"/>
      <c r="E1707" s="152"/>
      <c r="F1707" s="65"/>
      <c r="H1707" s="86"/>
      <c r="I1707" s="86"/>
    </row>
    <row r="1708" spans="1:9" ht="180.75" hidden="1" customHeight="1">
      <c r="A1708" s="69" t="s">
        <v>527</v>
      </c>
      <c r="B1708" s="67"/>
      <c r="C1708" s="151"/>
      <c r="D1708" s="151"/>
      <c r="E1708" s="152"/>
      <c r="F1708" s="65"/>
      <c r="H1708" s="86"/>
      <c r="I1708" s="86"/>
    </row>
    <row r="1709" spans="1:9" ht="25.5" hidden="1">
      <c r="A1709" s="153" t="s">
        <v>528</v>
      </c>
      <c r="B1709" s="67"/>
      <c r="C1709" s="151"/>
      <c r="D1709" s="151"/>
      <c r="E1709" s="152"/>
      <c r="F1709" s="65"/>
      <c r="H1709" s="86"/>
      <c r="I1709" s="86"/>
    </row>
    <row r="1710" spans="1:9" ht="66.2" hidden="1" customHeight="1">
      <c r="A1710" s="69" t="s">
        <v>529</v>
      </c>
      <c r="B1710" s="151">
        <v>0</v>
      </c>
      <c r="C1710" s="1"/>
      <c r="D1710" s="154">
        <v>0</v>
      </c>
      <c r="E1710" s="1"/>
      <c r="F1710" s="68">
        <f>B1710*D1710</f>
        <v>0</v>
      </c>
      <c r="G1710" s="152">
        <f>B1710*D1710</f>
        <v>0</v>
      </c>
      <c r="H1710" s="86"/>
      <c r="I1710" s="86"/>
    </row>
    <row r="1711" spans="1:9" hidden="1">
      <c r="A1711" s="153"/>
      <c r="B1711" s="151"/>
      <c r="C1711" s="1"/>
      <c r="D1711" s="151"/>
      <c r="E1711" s="1"/>
      <c r="F1711" s="65"/>
      <c r="G1711" s="152"/>
      <c r="H1711" s="86"/>
      <c r="I1711" s="86"/>
    </row>
    <row r="1712" spans="1:9" ht="25.5" hidden="1">
      <c r="A1712" s="144" t="s">
        <v>530</v>
      </c>
      <c r="B1712" s="203"/>
      <c r="C1712" s="66"/>
      <c r="D1712" s="203"/>
      <c r="E1712" s="65"/>
      <c r="F1712" s="65"/>
      <c r="H1712" s="86"/>
      <c r="I1712" s="86"/>
    </row>
    <row r="1713" spans="1:9" ht="51" hidden="1">
      <c r="A1713" s="64" t="s">
        <v>531</v>
      </c>
      <c r="B1713" s="82"/>
      <c r="C1713" s="53"/>
      <c r="D1713" s="82"/>
      <c r="E1713" s="59"/>
      <c r="F1713" s="59"/>
      <c r="H1713" s="86"/>
      <c r="I1713" s="86"/>
    </row>
    <row r="1714" spans="1:9" ht="76.5" hidden="1">
      <c r="A1714" s="69" t="s">
        <v>532</v>
      </c>
      <c r="B1714" s="82"/>
      <c r="C1714" s="53"/>
      <c r="D1714" s="82"/>
      <c r="E1714" s="59"/>
      <c r="F1714" s="59"/>
      <c r="H1714" s="86"/>
      <c r="I1714" s="86"/>
    </row>
    <row r="1715" spans="1:9" hidden="1">
      <c r="A1715" s="67" t="s">
        <v>533</v>
      </c>
      <c r="B1715" s="82">
        <v>0</v>
      </c>
      <c r="C1715" s="53"/>
      <c r="D1715" s="211">
        <v>0</v>
      </c>
      <c r="E1715" s="59"/>
      <c r="F1715" s="142">
        <f>B1715*D1715</f>
        <v>0</v>
      </c>
      <c r="H1715" s="86"/>
      <c r="I1715" s="86"/>
    </row>
    <row r="1716" spans="1:9" hidden="1">
      <c r="A1716" s="67"/>
      <c r="B1716" s="82"/>
      <c r="C1716" s="53"/>
      <c r="D1716" s="203"/>
      <c r="E1716" s="59"/>
      <c r="F1716" s="155"/>
      <c r="H1716" s="86"/>
      <c r="I1716" s="86"/>
    </row>
    <row r="1717" spans="1:9" ht="25.5" hidden="1">
      <c r="A1717" s="144" t="s">
        <v>530</v>
      </c>
      <c r="B1717" s="203"/>
      <c r="C1717" s="66"/>
      <c r="D1717" s="203"/>
      <c r="E1717" s="65"/>
      <c r="F1717" s="65"/>
      <c r="H1717" s="86"/>
      <c r="I1717" s="86"/>
    </row>
    <row r="1718" spans="1:9" hidden="1">
      <c r="A1718" s="53" t="s">
        <v>534</v>
      </c>
      <c r="B1718" s="82"/>
      <c r="C1718" s="53"/>
      <c r="D1718" s="82"/>
      <c r="E1718" s="59"/>
      <c r="F1718" s="59"/>
      <c r="H1718" s="86"/>
      <c r="I1718" s="86"/>
    </row>
    <row r="1719" spans="1:9" hidden="1">
      <c r="A1719" s="53" t="s">
        <v>127</v>
      </c>
      <c r="B1719" s="82"/>
      <c r="C1719" s="53"/>
      <c r="D1719" s="82"/>
      <c r="E1719" s="59"/>
      <c r="F1719" s="59"/>
      <c r="H1719" s="86"/>
      <c r="I1719" s="86"/>
    </row>
    <row r="1720" spans="1:9" hidden="1">
      <c r="A1720" s="53" t="s">
        <v>128</v>
      </c>
      <c r="B1720" s="82"/>
      <c r="C1720" s="53"/>
      <c r="D1720" s="82"/>
      <c r="E1720" s="59"/>
      <c r="F1720" s="59"/>
      <c r="H1720" s="86"/>
      <c r="I1720" s="86"/>
    </row>
    <row r="1721" spans="1:9" hidden="1">
      <c r="A1721" s="53" t="s">
        <v>129</v>
      </c>
      <c r="B1721" s="82"/>
      <c r="C1721" s="53"/>
      <c r="D1721" s="82"/>
      <c r="E1721" s="59"/>
      <c r="F1721" s="59"/>
      <c r="H1721" s="86"/>
      <c r="I1721" s="86"/>
    </row>
    <row r="1722" spans="1:9" hidden="1">
      <c r="A1722" s="53" t="s">
        <v>130</v>
      </c>
      <c r="B1722" s="82"/>
      <c r="C1722" s="53"/>
      <c r="D1722" s="82"/>
      <c r="E1722" s="59"/>
      <c r="F1722" s="59"/>
      <c r="H1722" s="86"/>
      <c r="I1722" s="86"/>
    </row>
    <row r="1723" spans="1:9" hidden="1">
      <c r="A1723" s="53" t="s">
        <v>131</v>
      </c>
      <c r="B1723" s="82"/>
      <c r="C1723" s="53"/>
      <c r="D1723" s="82"/>
      <c r="E1723" s="59"/>
      <c r="F1723" s="59"/>
      <c r="H1723" s="86"/>
      <c r="I1723" s="86"/>
    </row>
    <row r="1724" spans="1:9" hidden="1">
      <c r="A1724" s="53" t="s">
        <v>132</v>
      </c>
      <c r="B1724" s="82"/>
      <c r="C1724" s="53"/>
      <c r="D1724" s="82"/>
      <c r="E1724" s="59"/>
      <c r="F1724" s="59"/>
      <c r="H1724" s="86"/>
      <c r="I1724" s="86"/>
    </row>
    <row r="1725" spans="1:9" hidden="1">
      <c r="A1725" s="53" t="s">
        <v>133</v>
      </c>
      <c r="B1725" s="82"/>
      <c r="C1725" s="53"/>
      <c r="D1725" s="82"/>
      <c r="E1725" s="59"/>
      <c r="F1725" s="59"/>
      <c r="H1725" s="86"/>
      <c r="I1725" s="86"/>
    </row>
    <row r="1726" spans="1:9" hidden="1">
      <c r="A1726" s="53" t="s">
        <v>134</v>
      </c>
      <c r="B1726" s="82"/>
      <c r="C1726" s="53"/>
      <c r="D1726" s="82"/>
      <c r="E1726" s="59"/>
      <c r="F1726" s="59"/>
      <c r="H1726" s="86"/>
      <c r="I1726" s="86"/>
    </row>
    <row r="1727" spans="1:9" hidden="1">
      <c r="A1727" s="53" t="s">
        <v>135</v>
      </c>
      <c r="B1727" s="82"/>
      <c r="C1727" s="53"/>
      <c r="D1727" s="82"/>
      <c r="E1727" s="59"/>
      <c r="F1727" s="59"/>
      <c r="H1727" s="86"/>
      <c r="I1727" s="86"/>
    </row>
    <row r="1728" spans="1:9" hidden="1">
      <c r="A1728" s="53" t="s">
        <v>520</v>
      </c>
      <c r="B1728" s="437"/>
      <c r="C1728" s="143">
        <f>2*10</f>
        <v>20</v>
      </c>
      <c r="D1728" s="211">
        <v>0</v>
      </c>
      <c r="E1728" s="59"/>
      <c r="F1728" s="68">
        <f t="shared" ref="F1728:F1733" si="13">C1728*D1728</f>
        <v>0</v>
      </c>
      <c r="H1728" s="86"/>
      <c r="I1728" s="86"/>
    </row>
    <row r="1729" spans="1:9" hidden="1">
      <c r="A1729" s="53" t="s">
        <v>521</v>
      </c>
      <c r="B1729" s="437"/>
      <c r="C1729" s="143">
        <f>2*30</f>
        <v>60</v>
      </c>
      <c r="D1729" s="211">
        <v>0</v>
      </c>
      <c r="E1729" s="59"/>
      <c r="F1729" s="68">
        <f t="shared" si="13"/>
        <v>0</v>
      </c>
      <c r="H1729" s="86"/>
      <c r="I1729" s="86"/>
    </row>
    <row r="1730" spans="1:9" hidden="1">
      <c r="A1730" s="53" t="s">
        <v>522</v>
      </c>
      <c r="B1730" s="437"/>
      <c r="C1730" s="143">
        <f>2*10</f>
        <v>20</v>
      </c>
      <c r="D1730" s="211">
        <v>0</v>
      </c>
      <c r="E1730" s="59"/>
      <c r="F1730" s="68">
        <f t="shared" si="13"/>
        <v>0</v>
      </c>
      <c r="H1730" s="86"/>
      <c r="I1730" s="86"/>
    </row>
    <row r="1731" spans="1:9" hidden="1">
      <c r="A1731" s="53" t="s">
        <v>523</v>
      </c>
      <c r="B1731" s="437"/>
      <c r="C1731" s="143">
        <f>2*15</f>
        <v>30</v>
      </c>
      <c r="D1731" s="211">
        <v>0</v>
      </c>
      <c r="E1731" s="59"/>
      <c r="F1731" s="68">
        <f t="shared" si="13"/>
        <v>0</v>
      </c>
      <c r="H1731" s="86"/>
      <c r="I1731" s="86"/>
    </row>
    <row r="1732" spans="1:9" hidden="1">
      <c r="A1732" s="53" t="s">
        <v>271</v>
      </c>
      <c r="B1732" s="437"/>
      <c r="C1732" s="143">
        <f>2*100</f>
        <v>200</v>
      </c>
      <c r="D1732" s="211">
        <v>0</v>
      </c>
      <c r="E1732" s="59"/>
      <c r="F1732" s="68">
        <f t="shared" si="13"/>
        <v>0</v>
      </c>
      <c r="H1732" s="86"/>
      <c r="I1732" s="86"/>
    </row>
    <row r="1733" spans="1:9" hidden="1">
      <c r="A1733" s="53" t="s">
        <v>272</v>
      </c>
      <c r="B1733" s="437"/>
      <c r="C1733" s="143">
        <f>2*30</f>
        <v>60</v>
      </c>
      <c r="D1733" s="211">
        <v>0</v>
      </c>
      <c r="E1733" s="59"/>
      <c r="F1733" s="68">
        <f t="shared" si="13"/>
        <v>0</v>
      </c>
      <c r="H1733" s="86"/>
      <c r="I1733" s="86"/>
    </row>
    <row r="1734" spans="1:9" hidden="1">
      <c r="A1734" s="108"/>
      <c r="B1734" s="203"/>
      <c r="C1734" s="66"/>
      <c r="D1734" s="203"/>
      <c r="E1734" s="65"/>
      <c r="F1734" s="65"/>
      <c r="H1734" s="86"/>
      <c r="I1734" s="86"/>
    </row>
    <row r="1735" spans="1:9" hidden="1">
      <c r="A1735" s="67"/>
      <c r="B1735" s="203"/>
      <c r="C1735" s="66"/>
      <c r="D1735" s="203"/>
      <c r="E1735" s="65"/>
      <c r="F1735" s="65"/>
      <c r="H1735" s="86"/>
      <c r="I1735" s="86"/>
    </row>
    <row r="1736" spans="1:9" ht="15.75">
      <c r="A1736" s="23" t="s">
        <v>502</v>
      </c>
      <c r="B1736" s="436"/>
      <c r="C1736" s="41"/>
      <c r="D1736" s="25" t="s">
        <v>23</v>
      </c>
      <c r="E1736" s="26"/>
      <c r="F1736" s="385">
        <f>SUM(F1654:F1735)</f>
        <v>0</v>
      </c>
      <c r="H1736" s="86"/>
      <c r="I1736" s="115"/>
    </row>
    <row r="1737" spans="1:9">
      <c r="A1737" s="53"/>
      <c r="B1737" s="82"/>
      <c r="C1737" s="53"/>
      <c r="D1737" s="82"/>
      <c r="E1737" s="59"/>
      <c r="F1737" s="59"/>
      <c r="H1737" s="86"/>
      <c r="I1737" s="115"/>
    </row>
    <row r="1738" spans="1:9" ht="15.75">
      <c r="A1738" s="9" t="s">
        <v>33</v>
      </c>
      <c r="B1738" s="82"/>
      <c r="C1738" s="53"/>
      <c r="D1738" s="82"/>
      <c r="E1738" s="59"/>
      <c r="F1738" s="59"/>
      <c r="H1738" s="86"/>
      <c r="I1738" s="115"/>
    </row>
    <row r="1739" spans="1:9">
      <c r="A1739" s="53"/>
      <c r="B1739" s="82"/>
      <c r="C1739" s="53"/>
      <c r="D1739" s="82"/>
      <c r="E1739" s="59"/>
      <c r="F1739" s="59"/>
      <c r="H1739" s="86"/>
      <c r="I1739" s="86"/>
    </row>
    <row r="1740" spans="1:9" ht="63.75">
      <c r="A1740" s="54" t="s">
        <v>535</v>
      </c>
      <c r="B1740" s="82"/>
      <c r="C1740" s="53"/>
      <c r="D1740" s="82"/>
      <c r="E1740" s="59"/>
      <c r="F1740" s="59"/>
      <c r="H1740" s="86"/>
      <c r="I1740" s="86"/>
    </row>
    <row r="1741" spans="1:9">
      <c r="A1741" s="58" t="s">
        <v>45</v>
      </c>
      <c r="B1741" s="82">
        <v>1</v>
      </c>
      <c r="C1741" s="58"/>
      <c r="D1741" s="363"/>
      <c r="E1741" s="59"/>
      <c r="F1741" s="63">
        <f>B1741*D1741</f>
        <v>0</v>
      </c>
      <c r="H1741" s="86"/>
      <c r="I1741" s="86"/>
    </row>
    <row r="1742" spans="1:9">
      <c r="A1742" s="53"/>
      <c r="B1742" s="82"/>
      <c r="C1742" s="53"/>
      <c r="D1742" s="82"/>
      <c r="E1742" s="59"/>
      <c r="F1742" s="59"/>
      <c r="H1742" s="86"/>
      <c r="I1742" s="86"/>
    </row>
    <row r="1743" spans="1:9" ht="15.75">
      <c r="A1743" s="23" t="s">
        <v>33</v>
      </c>
      <c r="B1743" s="436"/>
      <c r="C1743" s="41"/>
      <c r="D1743" s="25" t="s">
        <v>23</v>
      </c>
      <c r="E1743" s="26"/>
      <c r="F1743" s="385">
        <f>SUM(F1741:F1742)</f>
        <v>0</v>
      </c>
      <c r="H1743" s="86"/>
      <c r="I1743" s="115"/>
    </row>
    <row r="1744" spans="1:9" ht="14.25" customHeight="1">
      <c r="A1744" s="53"/>
      <c r="B1744" s="82"/>
      <c r="C1744" s="53"/>
      <c r="D1744" s="82"/>
      <c r="E1744" s="59"/>
      <c r="F1744" s="59"/>
      <c r="H1744" s="86"/>
      <c r="I1744" s="115"/>
    </row>
    <row r="1745" spans="1:9" ht="16.5">
      <c r="A1745" s="43" t="s">
        <v>180</v>
      </c>
      <c r="B1745" s="82"/>
      <c r="C1745" s="53"/>
      <c r="D1745" s="82"/>
      <c r="E1745" s="59"/>
      <c r="F1745" s="59"/>
      <c r="H1745" s="86"/>
      <c r="I1745" s="115"/>
    </row>
    <row r="1746" spans="1:9" ht="11.25" customHeight="1">
      <c r="A1746" s="32"/>
      <c r="B1746" s="82"/>
      <c r="C1746" s="53"/>
      <c r="D1746" s="82"/>
      <c r="E1746" s="59"/>
      <c r="F1746" s="59"/>
      <c r="H1746" s="86"/>
      <c r="I1746" s="115"/>
    </row>
    <row r="1747" spans="1:9" hidden="1">
      <c r="A1747" s="53" t="s">
        <v>536</v>
      </c>
      <c r="B1747" s="82"/>
      <c r="C1747" s="53"/>
      <c r="D1747" s="82"/>
      <c r="E1747" s="59"/>
      <c r="F1747" s="59"/>
      <c r="H1747" s="86"/>
      <c r="I1747" s="115"/>
    </row>
    <row r="1748" spans="1:9" hidden="1">
      <c r="A1748" s="53" t="s">
        <v>153</v>
      </c>
      <c r="B1748" s="82"/>
      <c r="C1748" s="53"/>
      <c r="D1748" s="82"/>
      <c r="E1748" s="59"/>
      <c r="F1748" s="59"/>
      <c r="H1748" s="86"/>
      <c r="I1748" s="115"/>
    </row>
    <row r="1749" spans="1:9" hidden="1">
      <c r="A1749" s="53" t="s">
        <v>154</v>
      </c>
      <c r="B1749" s="82"/>
      <c r="C1749" s="53"/>
      <c r="D1749" s="82"/>
      <c r="E1749" s="59"/>
      <c r="F1749" s="59"/>
      <c r="H1749" s="86"/>
      <c r="I1749" s="115"/>
    </row>
    <row r="1750" spans="1:9" hidden="1">
      <c r="A1750" s="53" t="s">
        <v>155</v>
      </c>
      <c r="B1750" s="82"/>
      <c r="C1750" s="53"/>
      <c r="D1750" s="82"/>
      <c r="E1750" s="59"/>
      <c r="F1750" s="59"/>
      <c r="H1750" s="86"/>
      <c r="I1750" s="115"/>
    </row>
    <row r="1751" spans="1:9" hidden="1">
      <c r="A1751" s="53" t="s">
        <v>156</v>
      </c>
      <c r="B1751" s="82"/>
      <c r="C1751" s="53"/>
      <c r="D1751" s="82"/>
      <c r="E1751" s="59"/>
      <c r="F1751" s="59"/>
      <c r="H1751" s="86"/>
      <c r="I1751" s="115"/>
    </row>
    <row r="1752" spans="1:9" hidden="1">
      <c r="A1752" s="53" t="s">
        <v>41</v>
      </c>
      <c r="B1752" s="82"/>
      <c r="C1752" s="53"/>
      <c r="D1752" s="82"/>
      <c r="E1752" s="59"/>
      <c r="F1752" s="59"/>
      <c r="H1752" s="86"/>
      <c r="I1752" s="115"/>
    </row>
    <row r="1753" spans="1:9" hidden="1">
      <c r="A1753" s="58" t="s">
        <v>44</v>
      </c>
      <c r="B1753" s="82">
        <v>0</v>
      </c>
      <c r="C1753" s="58"/>
      <c r="D1753" s="363"/>
      <c r="E1753" s="59"/>
      <c r="F1753" s="63">
        <f>B1753*D1753</f>
        <v>0</v>
      </c>
      <c r="H1753" s="86"/>
      <c r="I1753" s="115"/>
    </row>
    <row r="1754" spans="1:9" hidden="1">
      <c r="A1754" s="32"/>
      <c r="B1754" s="82"/>
      <c r="C1754" s="53"/>
      <c r="D1754" s="82"/>
      <c r="E1754" s="59"/>
      <c r="F1754" s="59"/>
      <c r="H1754" s="86"/>
      <c r="I1754" s="115"/>
    </row>
    <row r="1755" spans="1:9" ht="102">
      <c r="A1755" s="60" t="s">
        <v>537</v>
      </c>
      <c r="B1755" s="82"/>
      <c r="C1755" s="53"/>
      <c r="D1755" s="82"/>
      <c r="E1755" s="59"/>
      <c r="F1755" s="59"/>
      <c r="H1755" s="86"/>
      <c r="I1755" s="115"/>
    </row>
    <row r="1756" spans="1:9" ht="63.75" customHeight="1">
      <c r="A1756" s="60" t="s">
        <v>324</v>
      </c>
      <c r="B1756" s="82"/>
      <c r="C1756" s="53"/>
      <c r="D1756" s="82"/>
      <c r="E1756" s="59"/>
      <c r="F1756" s="59"/>
      <c r="H1756" s="86"/>
      <c r="I1756" s="115"/>
    </row>
    <row r="1757" spans="1:9" ht="38.25">
      <c r="A1757" s="60" t="s">
        <v>325</v>
      </c>
      <c r="B1757" s="82"/>
      <c r="C1757" s="53"/>
      <c r="D1757" s="82"/>
      <c r="E1757" s="59"/>
      <c r="F1757" s="59"/>
      <c r="H1757" s="86"/>
      <c r="I1757" s="115"/>
    </row>
    <row r="1758" spans="1:9" ht="51">
      <c r="A1758" s="60" t="s">
        <v>326</v>
      </c>
      <c r="B1758" s="82"/>
      <c r="C1758" s="53"/>
      <c r="D1758" s="82"/>
      <c r="E1758" s="59"/>
      <c r="F1758" s="59"/>
      <c r="H1758" s="86"/>
      <c r="I1758" s="115"/>
    </row>
    <row r="1759" spans="1:9">
      <c r="A1759" s="58" t="s">
        <v>44</v>
      </c>
      <c r="B1759" s="82">
        <v>5</v>
      </c>
      <c r="C1759" s="58"/>
      <c r="D1759" s="363"/>
      <c r="E1759" s="59"/>
      <c r="F1759" s="63">
        <f>B1759*D1759</f>
        <v>0</v>
      </c>
      <c r="H1759" s="86"/>
      <c r="I1759" s="115"/>
    </row>
    <row r="1760" spans="1:9">
      <c r="A1760" s="32"/>
      <c r="B1760" s="82"/>
      <c r="C1760" s="53"/>
      <c r="D1760" s="82"/>
      <c r="E1760" s="59"/>
      <c r="F1760" s="59"/>
      <c r="H1760" s="86"/>
      <c r="I1760" s="115"/>
    </row>
    <row r="1761" spans="1:9" ht="75.75" customHeight="1">
      <c r="A1761" s="60" t="s">
        <v>538</v>
      </c>
      <c r="B1761" s="82"/>
      <c r="C1761" s="53"/>
      <c r="D1761" s="82"/>
      <c r="E1761" s="59"/>
      <c r="F1761" s="59"/>
      <c r="H1761" s="86"/>
      <c r="I1761" s="115"/>
    </row>
    <row r="1762" spans="1:9" ht="89.25">
      <c r="A1762" s="60" t="s">
        <v>328</v>
      </c>
      <c r="B1762" s="82"/>
      <c r="C1762" s="53"/>
      <c r="D1762" s="82"/>
      <c r="E1762" s="59"/>
      <c r="F1762" s="59"/>
      <c r="H1762" s="86"/>
      <c r="I1762" s="115"/>
    </row>
    <row r="1763" spans="1:9" ht="25.5">
      <c r="A1763" s="60" t="s">
        <v>329</v>
      </c>
      <c r="B1763" s="82"/>
      <c r="C1763" s="53"/>
      <c r="D1763" s="82"/>
      <c r="E1763" s="59"/>
      <c r="F1763" s="59"/>
      <c r="H1763" s="86"/>
      <c r="I1763" s="115"/>
    </row>
    <row r="1764" spans="1:9" ht="38.25">
      <c r="A1764" s="60" t="s">
        <v>330</v>
      </c>
      <c r="B1764" s="82"/>
      <c r="C1764" s="53"/>
      <c r="D1764" s="82"/>
      <c r="E1764" s="59"/>
      <c r="F1764" s="59"/>
      <c r="H1764" s="86"/>
      <c r="I1764" s="115"/>
    </row>
    <row r="1765" spans="1:9">
      <c r="A1765" s="58" t="s">
        <v>44</v>
      </c>
      <c r="B1765" s="82">
        <v>5</v>
      </c>
      <c r="C1765" s="58"/>
      <c r="D1765" s="363"/>
      <c r="E1765" s="59"/>
      <c r="F1765" s="63">
        <f>B1765*D1765</f>
        <v>0</v>
      </c>
      <c r="H1765" s="86"/>
      <c r="I1765" s="115"/>
    </row>
    <row r="1766" spans="1:9" ht="10.5" customHeight="1">
      <c r="A1766" s="32"/>
      <c r="B1766" s="82"/>
      <c r="C1766" s="53"/>
      <c r="D1766" s="82"/>
      <c r="E1766" s="59"/>
      <c r="F1766" s="59"/>
      <c r="H1766" s="86"/>
      <c r="I1766" s="115"/>
    </row>
    <row r="1767" spans="1:9">
      <c r="A1767" s="53" t="s">
        <v>539</v>
      </c>
      <c r="B1767" s="82"/>
      <c r="C1767" s="53"/>
      <c r="D1767" s="82"/>
      <c r="E1767" s="59"/>
      <c r="F1767" s="59"/>
      <c r="H1767" s="86"/>
      <c r="I1767" s="115"/>
    </row>
    <row r="1768" spans="1:9" ht="38.25">
      <c r="A1768" s="60" t="s">
        <v>331</v>
      </c>
      <c r="B1768" s="82"/>
      <c r="C1768" s="53"/>
      <c r="D1768" s="82"/>
      <c r="E1768" s="59"/>
      <c r="F1768" s="59"/>
      <c r="H1768" s="86"/>
      <c r="I1768" s="115"/>
    </row>
    <row r="1769" spans="1:9">
      <c r="A1769" s="58" t="s">
        <v>45</v>
      </c>
      <c r="B1769" s="82">
        <v>2</v>
      </c>
      <c r="C1769" s="58"/>
      <c r="D1769" s="363"/>
      <c r="E1769" s="59"/>
      <c r="F1769" s="63">
        <f>B1769*D1769</f>
        <v>0</v>
      </c>
      <c r="H1769" s="86"/>
      <c r="I1769" s="115"/>
    </row>
    <row r="1770" spans="1:9" ht="10.5" customHeight="1">
      <c r="A1770" s="32"/>
      <c r="B1770" s="82"/>
      <c r="C1770" s="53"/>
      <c r="D1770" s="82"/>
      <c r="E1770" s="59"/>
      <c r="F1770" s="59"/>
      <c r="H1770" s="86"/>
      <c r="I1770" s="115"/>
    </row>
    <row r="1771" spans="1:9" ht="38.25">
      <c r="A1771" s="60" t="s">
        <v>540</v>
      </c>
      <c r="B1771" s="82"/>
      <c r="C1771" s="53"/>
      <c r="D1771" s="82"/>
      <c r="E1771" s="59"/>
      <c r="F1771" s="59"/>
      <c r="H1771" s="86"/>
      <c r="I1771" s="86"/>
    </row>
    <row r="1772" spans="1:9">
      <c r="A1772" s="53" t="s">
        <v>21</v>
      </c>
      <c r="B1772" s="82"/>
      <c r="C1772" s="53"/>
      <c r="D1772" s="82"/>
      <c r="E1772" s="59"/>
      <c r="F1772" s="59"/>
      <c r="H1772" s="86"/>
      <c r="I1772" s="86"/>
    </row>
    <row r="1773" spans="1:9">
      <c r="A1773" s="53" t="s">
        <v>541</v>
      </c>
      <c r="B1773" s="82">
        <f>B1462</f>
        <v>182.07</v>
      </c>
      <c r="C1773" s="53"/>
      <c r="D1773" s="363"/>
      <c r="E1773" s="59"/>
      <c r="F1773" s="63">
        <f>B1773*D1773</f>
        <v>0</v>
      </c>
      <c r="H1773" s="86"/>
      <c r="I1773" s="86"/>
    </row>
    <row r="1774" spans="1:9">
      <c r="A1774" s="84" t="s">
        <v>241</v>
      </c>
      <c r="B1774" s="82">
        <f>B1462</f>
        <v>182.07</v>
      </c>
      <c r="C1774" s="53"/>
      <c r="D1774" s="363"/>
      <c r="E1774" s="59"/>
      <c r="F1774" s="63">
        <f>B1774*D1774</f>
        <v>0</v>
      </c>
      <c r="H1774" s="86"/>
      <c r="I1774" s="86"/>
    </row>
    <row r="1775" spans="1:9">
      <c r="A1775" s="84"/>
      <c r="B1775" s="82"/>
      <c r="C1775" s="53"/>
      <c r="D1775" s="82"/>
      <c r="E1775" s="59"/>
      <c r="F1775" s="59"/>
      <c r="H1775" s="86"/>
      <c r="I1775" s="86"/>
    </row>
    <row r="1776" spans="1:9" s="137" customFormat="1" ht="54.75" customHeight="1">
      <c r="A1776" s="64" t="s">
        <v>542</v>
      </c>
      <c r="B1776" s="362"/>
      <c r="C1776" s="157"/>
      <c r="D1776" s="372"/>
      <c r="E1776" s="158"/>
      <c r="F1776" s="388"/>
      <c r="H1776" s="138"/>
      <c r="I1776" s="138"/>
    </row>
    <row r="1777" spans="1:9">
      <c r="A1777" s="58" t="s">
        <v>44</v>
      </c>
      <c r="B1777" s="82">
        <f>B1462</f>
        <v>182.07</v>
      </c>
      <c r="C1777" s="20"/>
      <c r="D1777" s="363"/>
      <c r="E1777" s="21"/>
      <c r="F1777" s="63">
        <f>B1777*D1777</f>
        <v>0</v>
      </c>
      <c r="H1777" s="86"/>
      <c r="I1777" s="86"/>
    </row>
    <row r="1778" spans="1:9">
      <c r="A1778" s="22"/>
      <c r="B1778" s="364"/>
      <c r="C1778" s="20"/>
      <c r="D1778" s="364"/>
      <c r="E1778" s="21"/>
      <c r="F1778" s="21"/>
      <c r="H1778" s="86"/>
      <c r="I1778" s="86"/>
    </row>
    <row r="1779" spans="1:9" ht="72" hidden="1" customHeight="1">
      <c r="A1779" s="64" t="s">
        <v>543</v>
      </c>
      <c r="B1779" s="82"/>
      <c r="C1779" s="53"/>
      <c r="D1779" s="82"/>
      <c r="E1779" s="59"/>
      <c r="F1779" s="59"/>
      <c r="H1779" s="86"/>
      <c r="I1779" s="86"/>
    </row>
    <row r="1780" spans="1:9" hidden="1">
      <c r="A1780" s="58" t="s">
        <v>44</v>
      </c>
      <c r="B1780" s="82">
        <v>0</v>
      </c>
      <c r="C1780" s="53"/>
      <c r="D1780" s="363"/>
      <c r="E1780" s="59"/>
      <c r="F1780" s="63">
        <f>B1780*D1780</f>
        <v>0</v>
      </c>
      <c r="H1780" s="86"/>
      <c r="I1780" s="86"/>
    </row>
    <row r="1781" spans="1:9" hidden="1">
      <c r="A1781" s="58"/>
      <c r="B1781" s="82"/>
      <c r="C1781" s="53"/>
      <c r="D1781" s="82"/>
      <c r="E1781" s="59"/>
      <c r="F1781" s="59"/>
      <c r="H1781" s="86"/>
      <c r="I1781" s="86"/>
    </row>
    <row r="1782" spans="1:9" ht="51">
      <c r="A1782" s="60" t="s">
        <v>544</v>
      </c>
      <c r="B1782" s="82"/>
      <c r="C1782" s="53"/>
      <c r="D1782" s="82"/>
      <c r="E1782" s="59"/>
      <c r="F1782" s="59"/>
      <c r="H1782" s="86"/>
      <c r="I1782" s="86"/>
    </row>
    <row r="1783" spans="1:9">
      <c r="A1783" s="58" t="s">
        <v>44</v>
      </c>
      <c r="B1783" s="82">
        <f>B1462</f>
        <v>182.07</v>
      </c>
      <c r="C1783" s="53"/>
      <c r="D1783" s="363"/>
      <c r="E1783" s="59"/>
      <c r="F1783" s="63">
        <f>B1783*D1783</f>
        <v>0</v>
      </c>
      <c r="H1783" s="86"/>
      <c r="I1783" s="86"/>
    </row>
    <row r="1784" spans="1:9">
      <c r="A1784" s="58"/>
      <c r="B1784" s="82"/>
      <c r="C1784" s="53"/>
      <c r="D1784" s="82"/>
      <c r="E1784" s="59"/>
      <c r="F1784" s="59"/>
      <c r="H1784" s="86"/>
      <c r="I1784" s="86"/>
    </row>
    <row r="1785" spans="1:9" ht="16.5">
      <c r="A1785" s="46" t="s">
        <v>180</v>
      </c>
      <c r="B1785" s="436"/>
      <c r="C1785" s="41"/>
      <c r="D1785" s="25" t="s">
        <v>23</v>
      </c>
      <c r="E1785" s="26"/>
      <c r="F1785" s="385">
        <f>SUM(F1747:F1784)</f>
        <v>0</v>
      </c>
      <c r="H1785" s="86"/>
      <c r="I1785" s="115"/>
    </row>
    <row r="1786" spans="1:9" ht="16.5">
      <c r="A1786" s="43"/>
      <c r="B1786" s="365"/>
      <c r="C1786" s="33"/>
      <c r="D1786" s="27"/>
      <c r="E1786" s="27"/>
      <c r="F1786" s="59"/>
      <c r="H1786" s="86"/>
      <c r="I1786" s="115"/>
    </row>
    <row r="1787" spans="1:9" ht="18">
      <c r="A1787" s="47" t="s">
        <v>157</v>
      </c>
      <c r="B1787" s="365"/>
      <c r="C1787" s="33"/>
      <c r="D1787" s="27"/>
      <c r="E1787" s="27"/>
      <c r="F1787" s="59"/>
      <c r="H1787" s="86"/>
      <c r="I1787" s="115"/>
    </row>
    <row r="1788" spans="1:9" ht="16.5">
      <c r="A1788" s="43"/>
      <c r="B1788" s="365"/>
      <c r="C1788" s="33"/>
      <c r="D1788" s="27"/>
      <c r="E1788" s="27"/>
      <c r="F1788" s="59"/>
      <c r="H1788" s="86"/>
      <c r="I1788" s="115"/>
    </row>
    <row r="1789" spans="1:9" ht="18">
      <c r="A1789" s="98" t="s">
        <v>547</v>
      </c>
      <c r="B1789" s="365"/>
      <c r="C1789" s="33"/>
      <c r="D1789" s="27"/>
      <c r="E1789" s="27"/>
      <c r="F1789" s="59"/>
      <c r="H1789" s="86"/>
      <c r="I1789" s="115"/>
    </row>
    <row r="1790" spans="1:9" ht="18">
      <c r="A1790" s="99" t="s">
        <v>417</v>
      </c>
      <c r="B1790" s="365"/>
      <c r="C1790" s="33"/>
      <c r="D1790" s="27"/>
      <c r="E1790" s="27"/>
      <c r="F1790" s="59"/>
      <c r="H1790" s="86"/>
      <c r="I1790" s="115"/>
    </row>
    <row r="1791" spans="1:9" ht="18">
      <c r="A1791" s="100" t="s">
        <v>362</v>
      </c>
      <c r="B1791" s="365"/>
      <c r="C1791" s="33"/>
      <c r="D1791" s="27"/>
      <c r="E1791" s="27"/>
      <c r="F1791" s="59"/>
      <c r="H1791" s="86"/>
      <c r="I1791" s="115"/>
    </row>
    <row r="1792" spans="1:9" ht="16.5">
      <c r="A1792" s="43"/>
      <c r="B1792" s="365"/>
      <c r="C1792" s="33"/>
      <c r="D1792" s="27"/>
      <c r="E1792" s="27"/>
      <c r="F1792" s="59"/>
      <c r="H1792" s="86"/>
      <c r="I1792" s="115"/>
    </row>
    <row r="1793" spans="1:9" ht="16.5">
      <c r="A1793" s="43"/>
      <c r="B1793" s="365"/>
      <c r="C1793" s="33"/>
      <c r="D1793" s="27"/>
      <c r="E1793" s="27"/>
      <c r="F1793" s="59"/>
      <c r="H1793" s="86"/>
      <c r="I1793" s="115"/>
    </row>
    <row r="1794" spans="1:9">
      <c r="A1794" s="53"/>
      <c r="B1794" s="82"/>
      <c r="C1794" s="53"/>
      <c r="D1794" s="82"/>
      <c r="E1794" s="59"/>
      <c r="F1794" s="59"/>
      <c r="H1794" s="86"/>
      <c r="I1794" s="115"/>
    </row>
    <row r="1795" spans="1:9" ht="18">
      <c r="A1795" s="48"/>
      <c r="B1795" s="82"/>
      <c r="C1795" s="53"/>
      <c r="D1795" s="82"/>
      <c r="E1795" s="59"/>
      <c r="F1795" s="59"/>
      <c r="H1795" s="86"/>
      <c r="I1795" s="115"/>
    </row>
    <row r="1796" spans="1:9" ht="18">
      <c r="A1796" s="159" t="s">
        <v>36</v>
      </c>
      <c r="B1796" s="363"/>
      <c r="C1796" s="160"/>
      <c r="D1796" s="363"/>
      <c r="E1796" s="161"/>
      <c r="F1796" s="49">
        <f>F1500</f>
        <v>0</v>
      </c>
      <c r="H1796" s="86"/>
      <c r="I1796" s="115"/>
    </row>
    <row r="1797" spans="1:9" ht="18">
      <c r="A1797" s="48"/>
      <c r="B1797" s="82"/>
      <c r="C1797" s="53"/>
      <c r="D1797" s="82"/>
      <c r="E1797" s="59"/>
      <c r="F1797" s="50"/>
      <c r="H1797" s="86"/>
      <c r="I1797" s="115"/>
    </row>
    <row r="1798" spans="1:9" ht="18">
      <c r="A1798" s="159" t="s">
        <v>37</v>
      </c>
      <c r="B1798" s="363"/>
      <c r="C1798" s="160"/>
      <c r="D1798" s="363"/>
      <c r="E1798" s="161"/>
      <c r="F1798" s="49">
        <f>F1571</f>
        <v>0</v>
      </c>
      <c r="H1798" s="86"/>
      <c r="I1798" s="115"/>
    </row>
    <row r="1799" spans="1:9" ht="18">
      <c r="A1799" s="48"/>
      <c r="B1799" s="82"/>
      <c r="C1799" s="53"/>
      <c r="D1799" s="82"/>
      <c r="E1799" s="59"/>
      <c r="F1799" s="50"/>
      <c r="H1799" s="86"/>
      <c r="I1799" s="115"/>
    </row>
    <row r="1800" spans="1:9" ht="18">
      <c r="A1800" s="159" t="s">
        <v>545</v>
      </c>
      <c r="B1800" s="363"/>
      <c r="C1800" s="160"/>
      <c r="D1800" s="363"/>
      <c r="E1800" s="161"/>
      <c r="F1800" s="49">
        <f>F1652</f>
        <v>0</v>
      </c>
      <c r="H1800" s="86"/>
      <c r="I1800" s="115"/>
    </row>
    <row r="1801" spans="1:9" ht="18">
      <c r="A1801" s="48"/>
      <c r="B1801" s="82"/>
      <c r="C1801" s="53"/>
      <c r="D1801" s="82"/>
      <c r="E1801" s="59"/>
      <c r="F1801" s="50"/>
      <c r="H1801" s="86"/>
      <c r="I1801" s="115"/>
    </row>
    <row r="1802" spans="1:9" ht="18">
      <c r="A1802" s="159" t="s">
        <v>546</v>
      </c>
      <c r="B1802" s="363"/>
      <c r="C1802" s="160"/>
      <c r="D1802" s="363"/>
      <c r="E1802" s="161"/>
      <c r="F1802" s="49">
        <f>F1736</f>
        <v>0</v>
      </c>
      <c r="H1802" s="86"/>
      <c r="I1802" s="115"/>
    </row>
    <row r="1803" spans="1:9" ht="18">
      <c r="A1803" s="48"/>
      <c r="B1803" s="82"/>
      <c r="C1803" s="53"/>
      <c r="D1803" s="82"/>
      <c r="E1803" s="59"/>
      <c r="F1803" s="50"/>
      <c r="H1803" s="86"/>
      <c r="I1803" s="115"/>
    </row>
    <row r="1804" spans="1:9" ht="18">
      <c r="A1804" s="159" t="s">
        <v>39</v>
      </c>
      <c r="B1804" s="363"/>
      <c r="C1804" s="160"/>
      <c r="D1804" s="363"/>
      <c r="E1804" s="161"/>
      <c r="F1804" s="49">
        <f>F1743</f>
        <v>0</v>
      </c>
      <c r="H1804" s="86"/>
      <c r="I1804" s="115"/>
    </row>
    <row r="1805" spans="1:9" ht="18">
      <c r="A1805" s="48"/>
      <c r="B1805" s="82"/>
      <c r="C1805" s="53"/>
      <c r="D1805" s="82"/>
      <c r="E1805" s="59"/>
      <c r="F1805" s="50"/>
      <c r="H1805" s="86"/>
      <c r="I1805" s="115"/>
    </row>
    <row r="1806" spans="1:9" ht="18.75" thickBot="1">
      <c r="A1806" s="162" t="s">
        <v>40</v>
      </c>
      <c r="B1806" s="415"/>
      <c r="C1806" s="163"/>
      <c r="D1806" s="415"/>
      <c r="E1806" s="164"/>
      <c r="F1806" s="165">
        <f>F1785</f>
        <v>0</v>
      </c>
      <c r="H1806" s="86"/>
      <c r="I1806" s="115"/>
    </row>
    <row r="1807" spans="1:9" ht="18">
      <c r="A1807" s="48"/>
      <c r="B1807" s="82"/>
      <c r="C1807" s="53"/>
      <c r="D1807" s="82"/>
      <c r="E1807" s="59"/>
      <c r="F1807" s="50"/>
      <c r="H1807" s="86"/>
      <c r="I1807" s="115"/>
    </row>
    <row r="1808" spans="1:9" ht="18">
      <c r="A1808" s="51" t="s">
        <v>235</v>
      </c>
      <c r="B1808" s="416"/>
      <c r="C1808" s="114"/>
      <c r="D1808" s="416"/>
      <c r="E1808" s="114"/>
      <c r="F1808" s="49">
        <f>SUM(F1796:F1806)</f>
        <v>0</v>
      </c>
      <c r="H1808" s="86"/>
      <c r="I1808" s="115"/>
    </row>
    <row r="1809" spans="1:10" ht="18">
      <c r="A1809" s="47" t="s">
        <v>252</v>
      </c>
      <c r="B1809" s="82"/>
      <c r="C1809" s="53"/>
      <c r="D1809" s="82"/>
      <c r="E1809" s="59"/>
      <c r="F1809" s="50">
        <f>0.25*F1808</f>
        <v>0</v>
      </c>
      <c r="H1809" s="86"/>
      <c r="I1809" s="115"/>
    </row>
    <row r="1810" spans="1:10" ht="18.75" thickBot="1">
      <c r="A1810" s="166" t="s">
        <v>43</v>
      </c>
      <c r="B1810" s="417"/>
      <c r="C1810" s="167"/>
      <c r="D1810" s="417"/>
      <c r="E1810" s="167"/>
      <c r="F1810" s="165">
        <f>SUM(F1808:F1809)</f>
        <v>0</v>
      </c>
      <c r="H1810" s="86"/>
      <c r="I1810" s="115"/>
    </row>
    <row r="1811" spans="1:10">
      <c r="A1811" s="53"/>
      <c r="B1811" s="82"/>
      <c r="C1811" s="53"/>
      <c r="D1811" s="82"/>
      <c r="E1811" s="59"/>
      <c r="F1811" s="59"/>
      <c r="H1811" s="86"/>
      <c r="I1811" s="115"/>
    </row>
    <row r="1813" spans="1:10" ht="18">
      <c r="A1813" s="98" t="s">
        <v>416</v>
      </c>
    </row>
    <row r="1814" spans="1:10" ht="18">
      <c r="A1814" s="99" t="s">
        <v>417</v>
      </c>
    </row>
    <row r="1815" spans="1:10" ht="18">
      <c r="A1815" s="100" t="s">
        <v>386</v>
      </c>
    </row>
    <row r="1817" spans="1:10" s="106" customFormat="1" ht="15.75">
      <c r="A1817" s="9" t="s">
        <v>46</v>
      </c>
      <c r="B1817" s="367"/>
      <c r="C1817" s="102"/>
      <c r="D1817" s="367"/>
      <c r="E1817" s="101"/>
      <c r="F1817" s="101"/>
      <c r="G1817" s="103"/>
      <c r="H1817" s="104"/>
      <c r="I1817" s="105"/>
      <c r="J1817" s="103"/>
    </row>
    <row r="1818" spans="1:10" s="12" customFormat="1">
      <c r="A1818" s="53"/>
      <c r="B1818" s="82"/>
      <c r="C1818" s="53"/>
      <c r="D1818" s="82"/>
      <c r="E1818" s="59"/>
      <c r="F1818" s="59"/>
      <c r="H1818" s="107"/>
      <c r="I1818" s="107"/>
    </row>
    <row r="1819" spans="1:10" s="12" customFormat="1">
      <c r="A1819" s="53" t="s">
        <v>418</v>
      </c>
      <c r="B1819" s="82"/>
      <c r="C1819" s="53"/>
      <c r="D1819" s="82"/>
      <c r="E1819" s="59"/>
      <c r="F1819" s="59"/>
      <c r="H1819" s="107"/>
      <c r="I1819" s="107"/>
    </row>
    <row r="1820" spans="1:10" s="12" customFormat="1">
      <c r="A1820" s="53" t="s">
        <v>419</v>
      </c>
      <c r="B1820" s="82"/>
      <c r="C1820" s="53"/>
      <c r="D1820" s="82"/>
      <c r="E1820" s="59"/>
      <c r="F1820" s="59"/>
      <c r="H1820" s="107"/>
      <c r="I1820" s="107"/>
    </row>
    <row r="1821" spans="1:10" s="12" customFormat="1">
      <c r="A1821" s="53" t="s">
        <v>420</v>
      </c>
      <c r="B1821" s="82"/>
      <c r="C1821" s="53"/>
      <c r="D1821" s="82"/>
      <c r="E1821" s="59"/>
      <c r="F1821" s="59"/>
      <c r="H1821" s="107"/>
      <c r="I1821" s="107"/>
    </row>
    <row r="1822" spans="1:10" s="12" customFormat="1">
      <c r="A1822" s="53" t="s">
        <v>421</v>
      </c>
      <c r="B1822" s="82"/>
      <c r="C1822" s="53"/>
      <c r="D1822" s="82"/>
      <c r="E1822" s="59"/>
      <c r="F1822" s="59"/>
      <c r="H1822" s="107"/>
      <c r="I1822" s="107"/>
    </row>
    <row r="1823" spans="1:10" s="12" customFormat="1">
      <c r="A1823" s="53" t="s">
        <v>422</v>
      </c>
      <c r="B1823" s="82"/>
      <c r="C1823" s="53"/>
      <c r="D1823" s="82"/>
      <c r="E1823" s="59"/>
      <c r="F1823" s="59"/>
      <c r="H1823" s="107"/>
      <c r="I1823" s="107"/>
    </row>
    <row r="1824" spans="1:10" s="12" customFormat="1" hidden="1">
      <c r="A1824" s="108" t="s">
        <v>423</v>
      </c>
      <c r="B1824" s="363">
        <v>0</v>
      </c>
      <c r="C1824" s="53"/>
      <c r="D1824" s="363"/>
      <c r="E1824" s="59"/>
      <c r="F1824" s="63">
        <f t="shared" ref="F1824:F1831" si="14">B1824*D1824</f>
        <v>0</v>
      </c>
      <c r="H1824" s="107"/>
      <c r="I1824" s="107"/>
    </row>
    <row r="1825" spans="1:9" s="12" customFormat="1">
      <c r="A1825" s="108" t="s">
        <v>424</v>
      </c>
      <c r="B1825" s="363">
        <v>191.63</v>
      </c>
      <c r="C1825" s="53"/>
      <c r="D1825" s="363"/>
      <c r="E1825" s="59"/>
      <c r="F1825" s="63">
        <f>B1825*D1825</f>
        <v>0</v>
      </c>
      <c r="H1825" s="107"/>
      <c r="I1825" s="107"/>
    </row>
    <row r="1826" spans="1:9" s="12" customFormat="1" hidden="1">
      <c r="A1826" s="108" t="s">
        <v>425</v>
      </c>
      <c r="B1826" s="363"/>
      <c r="C1826" s="53"/>
      <c r="D1826" s="363"/>
      <c r="E1826" s="59"/>
      <c r="F1826" s="63">
        <f t="shared" si="14"/>
        <v>0</v>
      </c>
      <c r="H1826" s="107"/>
      <c r="I1826" s="107"/>
    </row>
    <row r="1827" spans="1:9" s="12" customFormat="1" hidden="1">
      <c r="A1827" s="108" t="s">
        <v>426</v>
      </c>
      <c r="B1827" s="363">
        <v>0</v>
      </c>
      <c r="C1827" s="53"/>
      <c r="D1827" s="363"/>
      <c r="E1827" s="59"/>
      <c r="F1827" s="63">
        <f t="shared" si="14"/>
        <v>0</v>
      </c>
      <c r="H1827" s="107"/>
      <c r="I1827" s="107"/>
    </row>
    <row r="1828" spans="1:9" s="12" customFormat="1" hidden="1">
      <c r="A1828" s="108" t="s">
        <v>427</v>
      </c>
      <c r="B1828" s="363"/>
      <c r="C1828" s="53"/>
      <c r="D1828" s="363"/>
      <c r="E1828" s="59"/>
      <c r="F1828" s="63">
        <f t="shared" si="14"/>
        <v>0</v>
      </c>
      <c r="H1828" s="107"/>
      <c r="I1828" s="107"/>
    </row>
    <row r="1829" spans="1:9" s="111" customFormat="1" hidden="1">
      <c r="A1829" s="108" t="s">
        <v>428</v>
      </c>
      <c r="B1829" s="368"/>
      <c r="C1829" s="57"/>
      <c r="D1829" s="368"/>
      <c r="E1829" s="110"/>
      <c r="F1829" s="63">
        <f t="shared" si="14"/>
        <v>0</v>
      </c>
      <c r="H1829" s="112"/>
      <c r="I1829" s="112"/>
    </row>
    <row r="1830" spans="1:9" s="111" customFormat="1" hidden="1">
      <c r="A1830" s="108" t="s">
        <v>429</v>
      </c>
      <c r="B1830" s="368">
        <v>0</v>
      </c>
      <c r="C1830" s="57"/>
      <c r="D1830" s="368"/>
      <c r="E1830" s="110"/>
      <c r="F1830" s="63">
        <f>B1830*D1830</f>
        <v>0</v>
      </c>
      <c r="H1830" s="112"/>
      <c r="I1830" s="112"/>
    </row>
    <row r="1831" spans="1:9" s="12" customFormat="1" ht="15.75" hidden="1" customHeight="1">
      <c r="A1831" s="108" t="s">
        <v>430</v>
      </c>
      <c r="B1831" s="363">
        <v>0</v>
      </c>
      <c r="C1831" s="53"/>
      <c r="D1831" s="363"/>
      <c r="E1831" s="59"/>
      <c r="F1831" s="63">
        <f t="shared" si="14"/>
        <v>0</v>
      </c>
      <c r="H1831" s="107"/>
      <c r="I1831" s="107"/>
    </row>
    <row r="1832" spans="1:9" s="12" customFormat="1">
      <c r="A1832" s="113" t="s">
        <v>234</v>
      </c>
      <c r="B1832" s="82">
        <f>SUM(B1824:B1831)</f>
        <v>191.63</v>
      </c>
      <c r="C1832" s="53"/>
      <c r="D1832" s="82"/>
      <c r="E1832" s="59"/>
      <c r="F1832" s="59"/>
      <c r="H1832" s="107"/>
      <c r="I1832" s="107"/>
    </row>
    <row r="1833" spans="1:9" s="12" customFormat="1">
      <c r="A1833" s="113"/>
      <c r="B1833" s="82"/>
      <c r="C1833" s="53"/>
      <c r="D1833" s="82"/>
      <c r="E1833" s="59"/>
      <c r="F1833" s="59"/>
      <c r="H1833" s="107"/>
      <c r="I1833" s="107"/>
    </row>
    <row r="1834" spans="1:9" s="12" customFormat="1">
      <c r="A1834" s="53" t="s">
        <v>242</v>
      </c>
      <c r="B1834" s="82"/>
      <c r="C1834" s="53"/>
      <c r="D1834" s="82"/>
      <c r="E1834" s="59"/>
      <c r="F1834" s="59"/>
      <c r="H1834" s="107"/>
      <c r="I1834" s="107"/>
    </row>
    <row r="1835" spans="1:9" s="12" customFormat="1" ht="25.5">
      <c r="A1835" s="60" t="s">
        <v>334</v>
      </c>
      <c r="B1835" s="82"/>
      <c r="C1835" s="53"/>
      <c r="D1835" s="82"/>
      <c r="E1835" s="59"/>
      <c r="F1835" s="59"/>
      <c r="H1835" s="107"/>
      <c r="I1835" s="107"/>
    </row>
    <row r="1836" spans="1:9" s="12" customFormat="1">
      <c r="A1836" s="58" t="s">
        <v>431</v>
      </c>
      <c r="B1836" s="82">
        <f>B1832</f>
        <v>191.63</v>
      </c>
      <c r="C1836" s="53"/>
      <c r="D1836" s="363"/>
      <c r="E1836" s="59"/>
      <c r="F1836" s="63">
        <f>B1836*D1836</f>
        <v>0</v>
      </c>
      <c r="H1836" s="107"/>
      <c r="I1836" s="107"/>
    </row>
    <row r="1837" spans="1:9" s="12" customFormat="1" hidden="1">
      <c r="A1837" s="113"/>
      <c r="B1837" s="82"/>
      <c r="C1837" s="53"/>
      <c r="D1837" s="82"/>
      <c r="E1837" s="59"/>
      <c r="F1837" s="59"/>
      <c r="H1837" s="107"/>
      <c r="I1837" s="107"/>
    </row>
    <row r="1838" spans="1:9" s="12" customFormat="1" ht="77.25" hidden="1" customHeight="1">
      <c r="A1838" s="60" t="s">
        <v>319</v>
      </c>
      <c r="B1838" s="362"/>
      <c r="C1838" s="62"/>
      <c r="D1838" s="362"/>
      <c r="E1838" s="61"/>
      <c r="F1838" s="384"/>
      <c r="H1838" s="107"/>
      <c r="I1838" s="107"/>
    </row>
    <row r="1839" spans="1:9" s="12" customFormat="1" hidden="1">
      <c r="A1839" s="67" t="s">
        <v>320</v>
      </c>
      <c r="B1839" s="82">
        <v>0</v>
      </c>
      <c r="C1839" s="53"/>
      <c r="D1839" s="211"/>
      <c r="E1839" s="59"/>
      <c r="F1839" s="68">
        <f>B1839*D1839</f>
        <v>0</v>
      </c>
      <c r="H1839" s="107"/>
      <c r="I1839" s="107"/>
    </row>
    <row r="1840" spans="1:9" s="12" customFormat="1" hidden="1">
      <c r="A1840" s="67" t="s">
        <v>332</v>
      </c>
      <c r="B1840" s="82">
        <v>0</v>
      </c>
      <c r="C1840" s="53"/>
      <c r="D1840" s="211"/>
      <c r="E1840" s="59"/>
      <c r="F1840" s="68">
        <f>B1840*D1840</f>
        <v>0</v>
      </c>
      <c r="H1840" s="107"/>
      <c r="I1840" s="107"/>
    </row>
    <row r="1841" spans="1:9" s="12" customFormat="1" hidden="1">
      <c r="A1841" s="67" t="s">
        <v>321</v>
      </c>
      <c r="B1841" s="82">
        <v>0</v>
      </c>
      <c r="C1841" s="53"/>
      <c r="D1841" s="211"/>
      <c r="E1841" s="59"/>
      <c r="F1841" s="68">
        <f>B1841*D1841</f>
        <v>0</v>
      </c>
      <c r="H1841" s="107"/>
      <c r="I1841" s="107"/>
    </row>
    <row r="1842" spans="1:9" s="12" customFormat="1" hidden="1">
      <c r="A1842" s="113"/>
      <c r="B1842" s="82"/>
      <c r="C1842" s="53"/>
      <c r="D1842" s="82"/>
      <c r="E1842" s="59"/>
      <c r="F1842" s="59"/>
      <c r="H1842" s="107"/>
      <c r="I1842" s="107"/>
    </row>
    <row r="1843" spans="1:9" s="12" customFormat="1" hidden="1">
      <c r="A1843" s="53" t="s">
        <v>548</v>
      </c>
      <c r="B1843" s="82"/>
      <c r="C1843" s="53"/>
      <c r="D1843" s="82"/>
      <c r="E1843" s="59"/>
      <c r="F1843" s="59"/>
      <c r="H1843" s="107"/>
      <c r="I1843" s="107"/>
    </row>
    <row r="1844" spans="1:9" s="12" customFormat="1" hidden="1">
      <c r="A1844" s="53" t="s">
        <v>265</v>
      </c>
      <c r="B1844" s="82"/>
      <c r="C1844" s="53"/>
      <c r="D1844" s="82"/>
      <c r="E1844" s="59"/>
      <c r="F1844" s="59"/>
      <c r="H1844" s="107"/>
      <c r="I1844" s="107"/>
    </row>
    <row r="1845" spans="1:9" s="12" customFormat="1" hidden="1">
      <c r="A1845" s="53" t="s">
        <v>266</v>
      </c>
      <c r="B1845" s="82"/>
      <c r="C1845" s="53"/>
      <c r="D1845" s="82"/>
      <c r="E1845" s="59"/>
      <c r="F1845" s="59"/>
      <c r="H1845" s="107"/>
      <c r="I1845" s="107"/>
    </row>
    <row r="1846" spans="1:9" s="12" customFormat="1" hidden="1">
      <c r="A1846" s="53" t="s">
        <v>309</v>
      </c>
      <c r="B1846" s="82"/>
      <c r="C1846" s="53"/>
      <c r="D1846" s="82"/>
      <c r="E1846" s="59"/>
      <c r="F1846" s="59"/>
      <c r="H1846" s="107"/>
      <c r="I1846" s="107"/>
    </row>
    <row r="1847" spans="1:9" s="12" customFormat="1" hidden="1">
      <c r="A1847" s="53" t="s">
        <v>308</v>
      </c>
      <c r="B1847" s="82"/>
      <c r="C1847" s="53"/>
      <c r="D1847" s="82"/>
      <c r="E1847" s="59"/>
      <c r="F1847" s="59"/>
      <c r="H1847" s="107"/>
      <c r="I1847" s="107"/>
    </row>
    <row r="1848" spans="1:9" s="12" customFormat="1" hidden="1">
      <c r="A1848" s="53" t="s">
        <v>249</v>
      </c>
      <c r="B1848" s="82"/>
      <c r="C1848" s="53"/>
      <c r="D1848" s="82"/>
      <c r="E1848" s="59"/>
      <c r="F1848" s="59"/>
      <c r="H1848" s="107"/>
      <c r="I1848" s="107"/>
    </row>
    <row r="1849" spans="1:9" s="12" customFormat="1" hidden="1">
      <c r="A1849" s="53" t="s">
        <v>250</v>
      </c>
      <c r="B1849" s="82"/>
      <c r="C1849" s="53"/>
      <c r="D1849" s="82"/>
      <c r="E1849" s="59"/>
      <c r="F1849" s="59"/>
      <c r="H1849" s="107"/>
      <c r="I1849" s="107"/>
    </row>
    <row r="1850" spans="1:9" s="12" customFormat="1" hidden="1">
      <c r="A1850" s="67" t="s">
        <v>44</v>
      </c>
      <c r="B1850" s="82">
        <v>0</v>
      </c>
      <c r="C1850" s="53"/>
      <c r="D1850" s="211"/>
      <c r="E1850" s="59"/>
      <c r="F1850" s="68">
        <f>B1850*D1850</f>
        <v>0</v>
      </c>
      <c r="H1850" s="107"/>
      <c r="I1850" s="107"/>
    </row>
    <row r="1851" spans="1:9" hidden="1">
      <c r="A1851" s="53"/>
      <c r="B1851" s="82"/>
      <c r="C1851" s="53"/>
      <c r="D1851" s="82"/>
      <c r="E1851" s="59"/>
      <c r="F1851" s="59"/>
      <c r="H1851" s="86"/>
      <c r="I1851" s="86"/>
    </row>
    <row r="1852" spans="1:9" hidden="1">
      <c r="A1852" s="53" t="s">
        <v>549</v>
      </c>
      <c r="B1852" s="82"/>
      <c r="C1852" s="20"/>
      <c r="D1852" s="364"/>
      <c r="E1852" s="21"/>
      <c r="F1852" s="21"/>
      <c r="H1852" s="86"/>
      <c r="I1852" s="86"/>
    </row>
    <row r="1853" spans="1:9" hidden="1">
      <c r="A1853" s="53" t="s">
        <v>170</v>
      </c>
      <c r="B1853" s="82"/>
      <c r="C1853" s="20"/>
      <c r="D1853" s="364"/>
      <c r="E1853" s="21"/>
      <c r="F1853" s="21"/>
      <c r="H1853" s="86"/>
      <c r="I1853" s="86"/>
    </row>
    <row r="1854" spans="1:9" hidden="1">
      <c r="A1854" s="53" t="s">
        <v>184</v>
      </c>
      <c r="B1854" s="82"/>
      <c r="C1854" s="20"/>
      <c r="D1854" s="364"/>
      <c r="E1854" s="21"/>
      <c r="F1854" s="21"/>
      <c r="H1854" s="86"/>
      <c r="I1854" s="86"/>
    </row>
    <row r="1855" spans="1:9" hidden="1">
      <c r="A1855" s="53" t="s">
        <v>171</v>
      </c>
      <c r="B1855" s="82"/>
      <c r="C1855" s="20"/>
      <c r="D1855" s="364"/>
      <c r="E1855" s="21"/>
      <c r="F1855" s="21"/>
      <c r="H1855" s="86"/>
      <c r="I1855" s="86"/>
    </row>
    <row r="1856" spans="1:9" hidden="1">
      <c r="A1856" s="53" t="s">
        <v>172</v>
      </c>
      <c r="B1856" s="82"/>
      <c r="C1856" s="20"/>
      <c r="D1856" s="364"/>
      <c r="E1856" s="21"/>
      <c r="F1856" s="21"/>
      <c r="H1856" s="86"/>
      <c r="I1856" s="86"/>
    </row>
    <row r="1857" spans="1:9" hidden="1">
      <c r="A1857" s="53" t="s">
        <v>173</v>
      </c>
      <c r="B1857" s="82"/>
      <c r="C1857" s="20"/>
      <c r="D1857" s="364"/>
      <c r="E1857" s="21"/>
      <c r="F1857" s="21"/>
      <c r="H1857" s="86"/>
      <c r="I1857" s="86"/>
    </row>
    <row r="1858" spans="1:9" hidden="1">
      <c r="A1858" s="53" t="s">
        <v>182</v>
      </c>
      <c r="B1858" s="82"/>
      <c r="C1858" s="20"/>
      <c r="D1858" s="364"/>
      <c r="E1858" s="21"/>
      <c r="F1858" s="21"/>
      <c r="H1858" s="86"/>
      <c r="I1858" s="86"/>
    </row>
    <row r="1859" spans="1:9" hidden="1">
      <c r="A1859" s="53" t="s">
        <v>174</v>
      </c>
      <c r="B1859" s="82"/>
      <c r="C1859" s="20"/>
      <c r="D1859" s="364"/>
      <c r="E1859" s="21"/>
      <c r="F1859" s="21"/>
      <c r="H1859" s="86"/>
      <c r="I1859" s="86"/>
    </row>
    <row r="1860" spans="1:9" hidden="1">
      <c r="A1860" s="53" t="s">
        <v>183</v>
      </c>
      <c r="B1860" s="82"/>
      <c r="C1860" s="20"/>
      <c r="D1860" s="364"/>
      <c r="E1860" s="21"/>
      <c r="F1860" s="21"/>
      <c r="H1860" s="86"/>
      <c r="I1860" s="86"/>
    </row>
    <row r="1861" spans="1:9" hidden="1">
      <c r="A1861" s="58" t="s">
        <v>431</v>
      </c>
      <c r="B1861" s="82">
        <v>0</v>
      </c>
      <c r="C1861" s="20"/>
      <c r="D1861" s="363"/>
      <c r="E1861" s="21"/>
      <c r="F1861" s="63">
        <f>B1861*D1861</f>
        <v>0</v>
      </c>
      <c r="H1861" s="86"/>
      <c r="I1861" s="86"/>
    </row>
    <row r="1862" spans="1:9" hidden="1">
      <c r="A1862" s="22"/>
      <c r="B1862" s="364"/>
      <c r="C1862" s="20"/>
      <c r="D1862" s="364"/>
      <c r="E1862" s="21"/>
      <c r="F1862" s="21"/>
      <c r="H1862" s="86"/>
      <c r="I1862" s="86"/>
    </row>
    <row r="1863" spans="1:9" hidden="1">
      <c r="A1863" s="53" t="s">
        <v>317</v>
      </c>
      <c r="B1863" s="82"/>
      <c r="C1863" s="20"/>
      <c r="D1863" s="364"/>
      <c r="E1863" s="21"/>
      <c r="F1863" s="21"/>
      <c r="H1863" s="86"/>
      <c r="I1863" s="86"/>
    </row>
    <row r="1864" spans="1:9" hidden="1">
      <c r="A1864" s="53" t="s">
        <v>175</v>
      </c>
      <c r="B1864" s="82"/>
      <c r="C1864" s="20"/>
      <c r="D1864" s="364"/>
      <c r="E1864" s="21"/>
      <c r="F1864" s="21"/>
      <c r="H1864" s="86"/>
      <c r="I1864" s="86"/>
    </row>
    <row r="1865" spans="1:9" hidden="1">
      <c r="A1865" s="53" t="s">
        <v>176</v>
      </c>
      <c r="B1865" s="82"/>
      <c r="C1865" s="20"/>
      <c r="D1865" s="364"/>
      <c r="E1865" s="21"/>
      <c r="F1865" s="21"/>
      <c r="H1865" s="86"/>
      <c r="I1865" s="86"/>
    </row>
    <row r="1866" spans="1:9" hidden="1">
      <c r="A1866" s="53" t="s">
        <v>177</v>
      </c>
      <c r="B1866" s="82"/>
      <c r="C1866" s="20"/>
      <c r="D1866" s="364"/>
      <c r="E1866" s="21"/>
      <c r="F1866" s="21"/>
      <c r="H1866" s="86"/>
      <c r="I1866" s="86"/>
    </row>
    <row r="1867" spans="1:9" hidden="1">
      <c r="A1867" s="53" t="s">
        <v>228</v>
      </c>
      <c r="B1867" s="82"/>
      <c r="C1867" s="20"/>
      <c r="D1867" s="364"/>
      <c r="E1867" s="21"/>
      <c r="F1867" s="21"/>
      <c r="H1867" s="86"/>
      <c r="I1867" s="86"/>
    </row>
    <row r="1868" spans="1:9" hidden="1">
      <c r="A1868" s="58" t="s">
        <v>431</v>
      </c>
      <c r="B1868" s="82">
        <v>0</v>
      </c>
      <c r="C1868" s="20"/>
      <c r="D1868" s="363"/>
      <c r="E1868" s="21"/>
      <c r="F1868" s="63">
        <f>B1868*D1868</f>
        <v>0</v>
      </c>
      <c r="H1868" s="86"/>
      <c r="I1868" s="86"/>
    </row>
    <row r="1869" spans="1:9">
      <c r="A1869" s="20"/>
      <c r="B1869" s="364"/>
      <c r="C1869" s="20"/>
      <c r="D1869" s="364"/>
      <c r="E1869" s="21"/>
      <c r="F1869" s="21"/>
      <c r="H1869" s="86"/>
      <c r="I1869" s="86"/>
    </row>
    <row r="1870" spans="1:9" ht="15.75">
      <c r="A1870" s="23" t="s">
        <v>46</v>
      </c>
      <c r="B1870" s="416"/>
      <c r="C1870" s="114"/>
      <c r="D1870" s="25" t="s">
        <v>23</v>
      </c>
      <c r="E1870" s="26"/>
      <c r="F1870" s="385">
        <f>SUM(F1819:F1869)</f>
        <v>0</v>
      </c>
      <c r="H1870" s="86"/>
      <c r="I1870" s="115"/>
    </row>
    <row r="1871" spans="1:9" s="118" customFormat="1" ht="15">
      <c r="A1871" s="116"/>
      <c r="B1871" s="367"/>
      <c r="C1871" s="102"/>
      <c r="D1871" s="117"/>
      <c r="E1871" s="101"/>
      <c r="F1871" s="386"/>
      <c r="H1871" s="119"/>
      <c r="I1871" s="120"/>
    </row>
    <row r="1872" spans="1:9" ht="15.75">
      <c r="A1872" s="9" t="s">
        <v>26</v>
      </c>
      <c r="B1872" s="82"/>
      <c r="C1872" s="53"/>
      <c r="D1872" s="82"/>
      <c r="E1872" s="59"/>
      <c r="F1872" s="59"/>
      <c r="H1872" s="86"/>
      <c r="I1872" s="115"/>
    </row>
    <row r="1873" spans="1:9" s="123" customFormat="1" ht="12">
      <c r="A1873" s="121"/>
      <c r="B1873" s="369"/>
      <c r="C1873" s="121"/>
      <c r="D1873" s="369"/>
      <c r="E1873" s="122"/>
      <c r="F1873" s="122"/>
      <c r="H1873" s="124"/>
      <c r="I1873" s="124"/>
    </row>
    <row r="1874" spans="1:9" s="123" customFormat="1">
      <c r="A1874" s="83" t="s">
        <v>433</v>
      </c>
      <c r="B1874" s="82"/>
      <c r="C1874" s="53"/>
      <c r="D1874" s="82"/>
      <c r="E1874" s="59"/>
      <c r="F1874" s="59"/>
      <c r="H1874" s="124"/>
      <c r="I1874" s="124"/>
    </row>
    <row r="1875" spans="1:9" s="123" customFormat="1" ht="25.5">
      <c r="A1875" s="83" t="s">
        <v>434</v>
      </c>
      <c r="B1875" s="82"/>
      <c r="C1875" s="53"/>
      <c r="D1875" s="82"/>
      <c r="E1875" s="59"/>
      <c r="F1875" s="59"/>
      <c r="H1875" s="124"/>
      <c r="I1875" s="124"/>
    </row>
    <row r="1876" spans="1:9" s="123" customFormat="1" ht="51">
      <c r="A1876" s="60" t="s">
        <v>435</v>
      </c>
      <c r="B1876" s="82"/>
      <c r="C1876" s="53"/>
      <c r="D1876" s="82"/>
      <c r="E1876" s="59"/>
      <c r="F1876" s="59"/>
      <c r="H1876" s="124"/>
      <c r="I1876" s="124"/>
    </row>
    <row r="1877" spans="1:9" s="123" customFormat="1" ht="40.700000000000003" customHeight="1">
      <c r="A1877" s="60" t="s">
        <v>436</v>
      </c>
      <c r="B1877" s="82"/>
      <c r="C1877" s="53"/>
      <c r="D1877" s="82"/>
      <c r="E1877" s="59"/>
      <c r="F1877" s="59"/>
      <c r="H1877" s="124"/>
      <c r="I1877" s="124"/>
    </row>
    <row r="1878" spans="1:9" s="123" customFormat="1">
      <c r="A1878" s="83" t="s">
        <v>231</v>
      </c>
      <c r="B1878" s="82"/>
      <c r="C1878" s="53"/>
      <c r="D1878" s="82"/>
      <c r="E1878" s="59"/>
      <c r="F1878" s="59"/>
      <c r="H1878" s="124"/>
      <c r="I1878" s="124"/>
    </row>
    <row r="1879" spans="1:9" s="123" customFormat="1" ht="25.5">
      <c r="A1879" s="83" t="s">
        <v>437</v>
      </c>
      <c r="B1879" s="82"/>
      <c r="C1879" s="53"/>
      <c r="D1879" s="82"/>
      <c r="E1879" s="59"/>
      <c r="F1879" s="59"/>
      <c r="H1879" s="124"/>
      <c r="I1879" s="124"/>
    </row>
    <row r="1880" spans="1:9" s="123" customFormat="1">
      <c r="A1880" s="67" t="s">
        <v>311</v>
      </c>
      <c r="B1880" s="82">
        <f>B1882*0.95</f>
        <v>168.1215</v>
      </c>
      <c r="C1880" s="125"/>
      <c r="D1880" s="211"/>
      <c r="E1880" s="59"/>
      <c r="F1880" s="68">
        <f>B1880*D1880</f>
        <v>0</v>
      </c>
      <c r="H1880" s="124"/>
      <c r="I1880" s="124"/>
    </row>
    <row r="1881" spans="1:9" s="123" customFormat="1">
      <c r="A1881" s="67" t="s">
        <v>312</v>
      </c>
      <c r="B1881" s="211">
        <f>0.05*B1882</f>
        <v>8.8484999999999996</v>
      </c>
      <c r="C1881" s="125"/>
      <c r="D1881" s="211"/>
      <c r="E1881" s="59"/>
      <c r="F1881" s="68">
        <f>B1881*D1881</f>
        <v>0</v>
      </c>
      <c r="H1881" s="124"/>
      <c r="I1881" s="124"/>
    </row>
    <row r="1882" spans="1:9" s="123" customFormat="1">
      <c r="A1882" s="67" t="s">
        <v>24</v>
      </c>
      <c r="B1882" s="82">
        <v>176.97</v>
      </c>
      <c r="C1882" s="125"/>
      <c r="D1882" s="82"/>
      <c r="E1882" s="59"/>
      <c r="F1882" s="59"/>
      <c r="H1882" s="124"/>
      <c r="I1882" s="124"/>
    </row>
    <row r="1883" spans="1:9" s="123" customFormat="1">
      <c r="A1883" s="53"/>
      <c r="B1883" s="82"/>
      <c r="C1883" s="53"/>
      <c r="D1883" s="82"/>
      <c r="E1883" s="59"/>
      <c r="F1883" s="59"/>
      <c r="H1883" s="124"/>
      <c r="I1883" s="124"/>
    </row>
    <row r="1884" spans="1:9" s="123" customFormat="1">
      <c r="A1884" s="53" t="s">
        <v>55</v>
      </c>
      <c r="B1884" s="82"/>
      <c r="C1884" s="53"/>
      <c r="D1884" s="82"/>
      <c r="E1884" s="59"/>
      <c r="F1884" s="59"/>
      <c r="H1884" s="124"/>
      <c r="I1884" s="124"/>
    </row>
    <row r="1885" spans="1:9" s="123" customFormat="1">
      <c r="A1885" s="53" t="s">
        <v>438</v>
      </c>
      <c r="B1885" s="82"/>
      <c r="C1885" s="53"/>
      <c r="D1885" s="82"/>
      <c r="E1885" s="59"/>
      <c r="F1885" s="59"/>
      <c r="H1885" s="124"/>
      <c r="I1885" s="124"/>
    </row>
    <row r="1886" spans="1:9" s="123" customFormat="1">
      <c r="A1886" s="53" t="s">
        <v>439</v>
      </c>
      <c r="B1886" s="82"/>
      <c r="C1886" s="53"/>
      <c r="D1886" s="82"/>
      <c r="E1886" s="59"/>
      <c r="F1886" s="59"/>
      <c r="H1886" s="124"/>
      <c r="I1886" s="124"/>
    </row>
    <row r="1887" spans="1:9" s="123" customFormat="1">
      <c r="A1887" s="53" t="s">
        <v>57</v>
      </c>
      <c r="B1887" s="82"/>
      <c r="C1887" s="53"/>
      <c r="D1887" s="82"/>
      <c r="E1887" s="59"/>
      <c r="F1887" s="59"/>
      <c r="H1887" s="124"/>
      <c r="I1887" s="124"/>
    </row>
    <row r="1888" spans="1:9" s="123" customFormat="1">
      <c r="A1888" s="53" t="s">
        <v>200</v>
      </c>
      <c r="B1888" s="82"/>
      <c r="C1888" s="53"/>
      <c r="D1888" s="82"/>
      <c r="E1888" s="59"/>
      <c r="F1888" s="59"/>
      <c r="H1888" s="124"/>
      <c r="I1888" s="124"/>
    </row>
    <row r="1889" spans="1:9" s="123" customFormat="1">
      <c r="A1889" s="67" t="s">
        <v>25</v>
      </c>
      <c r="B1889" s="82">
        <v>7</v>
      </c>
      <c r="C1889" s="53"/>
      <c r="D1889" s="211"/>
      <c r="E1889" s="59"/>
      <c r="F1889" s="68">
        <f>B1889*D1889</f>
        <v>0</v>
      </c>
      <c r="H1889" s="124"/>
      <c r="I1889" s="124"/>
    </row>
    <row r="1890" spans="1:9" s="123" customFormat="1">
      <c r="A1890" s="53"/>
      <c r="B1890" s="82"/>
      <c r="C1890" s="53"/>
      <c r="D1890" s="82"/>
      <c r="E1890" s="59"/>
      <c r="F1890" s="59"/>
      <c r="H1890" s="124"/>
      <c r="I1890" s="124"/>
    </row>
    <row r="1891" spans="1:9" s="123" customFormat="1">
      <c r="A1891" s="53" t="s">
        <v>58</v>
      </c>
      <c r="B1891" s="82"/>
      <c r="C1891" s="53"/>
      <c r="D1891" s="82"/>
      <c r="E1891" s="59"/>
      <c r="F1891" s="59"/>
      <c r="H1891" s="124"/>
      <c r="I1891" s="124"/>
    </row>
    <row r="1892" spans="1:9" s="123" customFormat="1">
      <c r="A1892" s="53" t="s">
        <v>59</v>
      </c>
      <c r="B1892" s="82"/>
      <c r="C1892" s="53"/>
      <c r="D1892" s="82"/>
      <c r="E1892" s="59"/>
      <c r="F1892" s="59"/>
      <c r="H1892" s="124"/>
      <c r="I1892" s="124"/>
    </row>
    <row r="1893" spans="1:9" s="123" customFormat="1">
      <c r="A1893" s="53" t="s">
        <v>60</v>
      </c>
      <c r="B1893" s="82"/>
      <c r="C1893" s="53"/>
      <c r="D1893" s="82"/>
      <c r="E1893" s="59"/>
      <c r="F1893" s="59"/>
      <c r="H1893" s="124"/>
      <c r="I1893" s="124"/>
    </row>
    <row r="1894" spans="1:9" s="123" customFormat="1">
      <c r="A1894" s="53" t="s">
        <v>440</v>
      </c>
      <c r="B1894" s="82"/>
      <c r="C1894" s="53"/>
      <c r="D1894" s="82"/>
      <c r="E1894" s="59"/>
      <c r="F1894" s="59"/>
      <c r="H1894" s="124"/>
      <c r="I1894" s="124"/>
    </row>
    <row r="1895" spans="1:9" s="123" customFormat="1">
      <c r="A1895" s="53" t="s">
        <v>441</v>
      </c>
      <c r="B1895" s="82"/>
      <c r="C1895" s="53"/>
      <c r="D1895" s="82"/>
      <c r="E1895" s="59"/>
      <c r="F1895" s="59"/>
      <c r="H1895" s="124"/>
      <c r="I1895" s="124"/>
    </row>
    <row r="1896" spans="1:9" s="123" customFormat="1">
      <c r="A1896" s="53" t="s">
        <v>64</v>
      </c>
      <c r="B1896" s="82"/>
      <c r="C1896" s="53"/>
      <c r="D1896" s="82"/>
      <c r="E1896" s="59"/>
      <c r="F1896" s="59"/>
      <c r="H1896" s="124"/>
      <c r="I1896" s="124"/>
    </row>
    <row r="1897" spans="1:9" s="123" customFormat="1">
      <c r="A1897" s="67" t="s">
        <v>22</v>
      </c>
      <c r="B1897" s="82">
        <v>114.98</v>
      </c>
      <c r="C1897" s="67"/>
      <c r="D1897" s="211"/>
      <c r="E1897" s="59"/>
      <c r="F1897" s="68">
        <f>B1897*D1897</f>
        <v>0</v>
      </c>
      <c r="H1897" s="124"/>
      <c r="I1897" s="124"/>
    </row>
    <row r="1898" spans="1:9" s="123" customFormat="1">
      <c r="A1898" s="53"/>
      <c r="B1898" s="82"/>
      <c r="C1898" s="53"/>
      <c r="D1898" s="82"/>
      <c r="E1898" s="59"/>
      <c r="F1898" s="59"/>
      <c r="H1898" s="124"/>
      <c r="I1898" s="124"/>
    </row>
    <row r="1899" spans="1:9" s="123" customFormat="1">
      <c r="A1899" s="53" t="s">
        <v>65</v>
      </c>
      <c r="B1899" s="82"/>
      <c r="C1899" s="53"/>
      <c r="D1899" s="82"/>
      <c r="E1899" s="59"/>
      <c r="F1899" s="59"/>
      <c r="H1899" s="124"/>
      <c r="I1899" s="124"/>
    </row>
    <row r="1900" spans="1:9" s="123" customFormat="1">
      <c r="A1900" s="53" t="s">
        <v>442</v>
      </c>
      <c r="B1900" s="82"/>
      <c r="C1900" s="53"/>
      <c r="D1900" s="82"/>
      <c r="E1900" s="59"/>
      <c r="F1900" s="59"/>
      <c r="H1900" s="124"/>
      <c r="I1900" s="124"/>
    </row>
    <row r="1901" spans="1:9" s="123" customFormat="1">
      <c r="A1901" s="67" t="s">
        <v>25</v>
      </c>
      <c r="B1901" s="82">
        <v>11.5</v>
      </c>
      <c r="C1901" s="53"/>
      <c r="D1901" s="211"/>
      <c r="E1901" s="59"/>
      <c r="F1901" s="68">
        <f>B1901*D1901</f>
        <v>0</v>
      </c>
      <c r="H1901" s="124"/>
      <c r="I1901" s="124"/>
    </row>
    <row r="1902" spans="1:9" s="123" customFormat="1">
      <c r="A1902" s="53"/>
      <c r="B1902" s="82"/>
      <c r="C1902" s="53"/>
      <c r="D1902" s="82"/>
      <c r="E1902" s="59"/>
      <c r="F1902" s="59"/>
      <c r="H1902" s="124"/>
      <c r="I1902" s="124"/>
    </row>
    <row r="1903" spans="1:9" s="123" customFormat="1" ht="76.5">
      <c r="A1903" s="60" t="s">
        <v>443</v>
      </c>
      <c r="B1903" s="82"/>
      <c r="C1903" s="53"/>
      <c r="D1903" s="82"/>
      <c r="E1903" s="59"/>
      <c r="F1903" s="59"/>
      <c r="H1903" s="124"/>
      <c r="I1903" s="124"/>
    </row>
    <row r="1904" spans="1:9" s="123" customFormat="1">
      <c r="A1904" s="81" t="s">
        <v>444</v>
      </c>
      <c r="B1904" s="82"/>
      <c r="C1904" s="53"/>
      <c r="D1904" s="82"/>
      <c r="E1904" s="59"/>
      <c r="F1904" s="59"/>
      <c r="H1904" s="124"/>
      <c r="I1904" s="124"/>
    </row>
    <row r="1905" spans="1:9" s="123" customFormat="1">
      <c r="A1905" s="81" t="s">
        <v>445</v>
      </c>
      <c r="B1905" s="82"/>
      <c r="C1905" s="53"/>
      <c r="D1905" s="82"/>
      <c r="E1905" s="59"/>
      <c r="F1905" s="59"/>
      <c r="H1905" s="124"/>
      <c r="I1905" s="124"/>
    </row>
    <row r="1906" spans="1:9" s="123" customFormat="1">
      <c r="A1906" s="81" t="s">
        <v>80</v>
      </c>
      <c r="B1906" s="82"/>
      <c r="C1906" s="53"/>
      <c r="D1906" s="82"/>
      <c r="E1906" s="59"/>
      <c r="F1906" s="59"/>
      <c r="H1906" s="124"/>
      <c r="I1906" s="124"/>
    </row>
    <row r="1907" spans="1:9" s="123" customFormat="1">
      <c r="A1907" s="67" t="s">
        <v>25</v>
      </c>
      <c r="B1907" s="82">
        <v>43.47</v>
      </c>
      <c r="C1907" s="53"/>
      <c r="D1907" s="211"/>
      <c r="E1907" s="59"/>
      <c r="F1907" s="68">
        <f>B1907*D1907</f>
        <v>0</v>
      </c>
      <c r="H1907" s="124"/>
      <c r="I1907" s="124"/>
    </row>
    <row r="1908" spans="1:9" s="123" customFormat="1" ht="13.7" customHeight="1">
      <c r="A1908" s="53"/>
      <c r="B1908" s="82"/>
      <c r="C1908" s="53"/>
      <c r="D1908" s="82"/>
      <c r="E1908" s="59"/>
      <c r="F1908" s="59"/>
      <c r="H1908" s="124"/>
      <c r="I1908" s="124"/>
    </row>
    <row r="1909" spans="1:9" s="123" customFormat="1">
      <c r="A1909" s="53" t="s">
        <v>446</v>
      </c>
      <c r="B1909" s="82"/>
      <c r="C1909" s="53"/>
      <c r="D1909" s="82"/>
      <c r="E1909" s="59"/>
      <c r="F1909" s="59"/>
      <c r="H1909" s="124"/>
      <c r="I1909" s="124"/>
    </row>
    <row r="1910" spans="1:9" s="123" customFormat="1">
      <c r="A1910" s="53" t="s">
        <v>277</v>
      </c>
      <c r="B1910" s="82"/>
      <c r="C1910" s="53"/>
      <c r="D1910" s="82"/>
      <c r="E1910" s="59"/>
      <c r="F1910" s="59"/>
      <c r="H1910" s="124"/>
      <c r="I1910" s="124"/>
    </row>
    <row r="1911" spans="1:9" s="123" customFormat="1">
      <c r="A1911" s="53" t="s">
        <v>77</v>
      </c>
      <c r="B1911" s="82"/>
      <c r="C1911" s="53"/>
      <c r="D1911" s="82"/>
      <c r="E1911" s="59"/>
      <c r="F1911" s="59"/>
      <c r="H1911" s="124"/>
      <c r="I1911" s="124"/>
    </row>
    <row r="1912" spans="1:9" s="123" customFormat="1">
      <c r="A1912" s="53" t="s">
        <v>202</v>
      </c>
      <c r="B1912" s="82"/>
      <c r="C1912" s="53"/>
      <c r="D1912" s="82"/>
      <c r="E1912" s="59"/>
      <c r="F1912" s="59"/>
      <c r="H1912" s="124"/>
      <c r="I1912" s="124"/>
    </row>
    <row r="1913" spans="1:9" s="123" customFormat="1">
      <c r="A1913" s="53" t="s">
        <v>447</v>
      </c>
      <c r="B1913" s="82"/>
      <c r="C1913" s="53"/>
      <c r="D1913" s="82"/>
      <c r="E1913" s="59"/>
      <c r="F1913" s="59"/>
      <c r="H1913" s="124"/>
      <c r="I1913" s="124"/>
    </row>
    <row r="1914" spans="1:9" s="123" customFormat="1">
      <c r="A1914" s="53" t="s">
        <v>78</v>
      </c>
      <c r="B1914" s="82"/>
      <c r="C1914" s="53"/>
      <c r="D1914" s="82"/>
      <c r="E1914" s="59"/>
      <c r="F1914" s="59"/>
      <c r="H1914" s="124"/>
      <c r="I1914" s="124"/>
    </row>
    <row r="1915" spans="1:9" s="123" customFormat="1">
      <c r="A1915" s="53" t="s">
        <v>79</v>
      </c>
      <c r="B1915" s="82"/>
      <c r="C1915" s="53"/>
      <c r="D1915" s="82"/>
      <c r="E1915" s="59"/>
      <c r="F1915" s="59"/>
      <c r="H1915" s="124"/>
      <c r="I1915" s="124"/>
    </row>
    <row r="1916" spans="1:9" s="123" customFormat="1">
      <c r="A1916" s="53" t="s">
        <v>80</v>
      </c>
      <c r="B1916" s="82"/>
      <c r="C1916" s="53"/>
      <c r="D1916" s="82"/>
      <c r="E1916" s="59"/>
      <c r="F1916" s="59"/>
      <c r="H1916" s="124"/>
      <c r="I1916" s="124"/>
    </row>
    <row r="1917" spans="1:9" s="123" customFormat="1">
      <c r="A1917" s="67" t="s">
        <v>25</v>
      </c>
      <c r="B1917" s="82">
        <v>99.02</v>
      </c>
      <c r="C1917" s="125"/>
      <c r="D1917" s="211"/>
      <c r="E1917" s="59"/>
      <c r="F1917" s="68">
        <f>B1917*D1917</f>
        <v>0</v>
      </c>
      <c r="H1917" s="124"/>
      <c r="I1917" s="124"/>
    </row>
    <row r="1918" spans="1:9" s="123" customFormat="1">
      <c r="A1918" s="53"/>
      <c r="B1918" s="82"/>
      <c r="C1918" s="53"/>
      <c r="D1918" s="82"/>
      <c r="E1918" s="59"/>
      <c r="F1918" s="59"/>
      <c r="H1918" s="124"/>
      <c r="I1918" s="124"/>
    </row>
    <row r="1919" spans="1:9" s="123" customFormat="1" ht="38.25">
      <c r="A1919" s="70" t="s">
        <v>448</v>
      </c>
      <c r="B1919" s="82"/>
      <c r="C1919" s="53"/>
      <c r="D1919" s="82"/>
      <c r="E1919" s="59"/>
      <c r="F1919" s="59"/>
      <c r="H1919" s="124"/>
      <c r="I1919" s="124"/>
    </row>
    <row r="1920" spans="1:9" s="123" customFormat="1" ht="76.5">
      <c r="A1920" s="70" t="s">
        <v>335</v>
      </c>
      <c r="B1920" s="82"/>
      <c r="C1920" s="53"/>
      <c r="D1920" s="82"/>
      <c r="E1920" s="59"/>
      <c r="F1920" s="59"/>
      <c r="H1920" s="124"/>
      <c r="I1920" s="124"/>
    </row>
    <row r="1921" spans="1:9" s="123" customFormat="1" ht="63.75">
      <c r="A1921" s="70" t="s">
        <v>336</v>
      </c>
      <c r="B1921" s="82"/>
      <c r="C1921" s="53"/>
      <c r="D1921" s="82"/>
      <c r="E1921" s="59"/>
      <c r="F1921" s="59"/>
      <c r="H1921" s="124"/>
      <c r="I1921" s="124"/>
    </row>
    <row r="1922" spans="1:9" s="123" customFormat="1">
      <c r="A1922" s="67" t="s">
        <v>25</v>
      </c>
      <c r="B1922" s="82">
        <v>7</v>
      </c>
      <c r="C1922" s="53"/>
      <c r="D1922" s="211"/>
      <c r="E1922" s="59"/>
      <c r="F1922" s="68">
        <f>B1922*D1922</f>
        <v>0</v>
      </c>
      <c r="H1922" s="124"/>
      <c r="I1922" s="124"/>
    </row>
    <row r="1923" spans="1:9" s="123" customFormat="1">
      <c r="A1923" s="67"/>
      <c r="B1923" s="82"/>
      <c r="C1923" s="53"/>
      <c r="D1923" s="82"/>
      <c r="E1923" s="59"/>
      <c r="F1923" s="59"/>
      <c r="H1923" s="124"/>
      <c r="I1923" s="124"/>
    </row>
    <row r="1924" spans="1:9" s="123" customFormat="1">
      <c r="A1924" s="53" t="s">
        <v>338</v>
      </c>
      <c r="B1924" s="82"/>
      <c r="C1924" s="53"/>
      <c r="D1924" s="82"/>
      <c r="E1924" s="59"/>
      <c r="F1924" s="59"/>
      <c r="H1924" s="124"/>
      <c r="I1924" s="124"/>
    </row>
    <row r="1925" spans="1:9" s="123" customFormat="1">
      <c r="A1925" s="53" t="s">
        <v>81</v>
      </c>
      <c r="B1925" s="82"/>
      <c r="C1925" s="53"/>
      <c r="D1925" s="82"/>
      <c r="E1925" s="59"/>
      <c r="F1925" s="59"/>
      <c r="H1925" s="124"/>
      <c r="I1925" s="124"/>
    </row>
    <row r="1926" spans="1:9" s="123" customFormat="1">
      <c r="A1926" s="53" t="s">
        <v>279</v>
      </c>
      <c r="B1926" s="82"/>
      <c r="C1926" s="53"/>
      <c r="D1926" s="82"/>
      <c r="E1926" s="59"/>
      <c r="F1926" s="59"/>
      <c r="H1926" s="124"/>
      <c r="I1926" s="124"/>
    </row>
    <row r="1927" spans="1:9" s="123" customFormat="1">
      <c r="A1927" s="53" t="s">
        <v>287</v>
      </c>
      <c r="B1927" s="82"/>
      <c r="C1927" s="53"/>
      <c r="D1927" s="82"/>
      <c r="E1927" s="59"/>
      <c r="F1927" s="59"/>
      <c r="H1927" s="124"/>
      <c r="I1927" s="124"/>
    </row>
    <row r="1928" spans="1:9" s="123" customFormat="1">
      <c r="A1928" s="53" t="s">
        <v>82</v>
      </c>
      <c r="B1928" s="82"/>
      <c r="C1928" s="53"/>
      <c r="D1928" s="82"/>
      <c r="E1928" s="59"/>
      <c r="F1928" s="59"/>
      <c r="H1928" s="124"/>
      <c r="I1928" s="124"/>
    </row>
    <row r="1929" spans="1:9" s="123" customFormat="1">
      <c r="A1929" s="53" t="s">
        <v>83</v>
      </c>
      <c r="B1929" s="82"/>
      <c r="C1929" s="53"/>
      <c r="D1929" s="82"/>
      <c r="E1929" s="59"/>
      <c r="F1929" s="59"/>
      <c r="H1929" s="124"/>
      <c r="I1929" s="124"/>
    </row>
    <row r="1930" spans="1:9" s="123" customFormat="1">
      <c r="A1930" s="53" t="s">
        <v>449</v>
      </c>
      <c r="B1930" s="82"/>
      <c r="C1930" s="53"/>
      <c r="D1930" s="82"/>
      <c r="E1930" s="59"/>
      <c r="F1930" s="59"/>
      <c r="H1930" s="124"/>
      <c r="I1930" s="124"/>
    </row>
    <row r="1931" spans="1:9" s="123" customFormat="1">
      <c r="A1931" s="53" t="s">
        <v>450</v>
      </c>
      <c r="B1931" s="82"/>
      <c r="C1931" s="53"/>
      <c r="D1931" s="82"/>
      <c r="E1931" s="59"/>
      <c r="F1931" s="59"/>
      <c r="H1931" s="124"/>
      <c r="I1931" s="124"/>
    </row>
    <row r="1932" spans="1:9" s="123" customFormat="1">
      <c r="A1932" s="53" t="s">
        <v>80</v>
      </c>
      <c r="B1932" s="82"/>
      <c r="C1932" s="53"/>
      <c r="D1932" s="82"/>
      <c r="E1932" s="59"/>
      <c r="F1932" s="59"/>
      <c r="H1932" s="124"/>
      <c r="I1932" s="124"/>
    </row>
    <row r="1933" spans="1:9" s="123" customFormat="1">
      <c r="A1933" s="67" t="s">
        <v>25</v>
      </c>
      <c r="B1933" s="82">
        <f>B1832*1.1*0.25</f>
        <v>52.698250000000002</v>
      </c>
      <c r="C1933" s="53"/>
      <c r="D1933" s="211"/>
      <c r="E1933" s="59"/>
      <c r="F1933" s="68">
        <f>B1933*D1933</f>
        <v>0</v>
      </c>
      <c r="H1933" s="124"/>
      <c r="I1933" s="124"/>
    </row>
    <row r="1934" spans="1:9" s="123" customFormat="1">
      <c r="A1934" s="32"/>
      <c r="B1934" s="82"/>
      <c r="C1934" s="53"/>
      <c r="D1934" s="82"/>
      <c r="E1934" s="59"/>
      <c r="F1934" s="59"/>
      <c r="H1934" s="124"/>
      <c r="I1934" s="124"/>
    </row>
    <row r="1935" spans="1:9" s="123" customFormat="1">
      <c r="A1935" s="53" t="s">
        <v>339</v>
      </c>
      <c r="B1935" s="82"/>
      <c r="C1935" s="53"/>
      <c r="D1935" s="82"/>
      <c r="E1935" s="59"/>
      <c r="F1935" s="59"/>
      <c r="H1935" s="124"/>
      <c r="I1935" s="124"/>
    </row>
    <row r="1936" spans="1:9" s="123" customFormat="1">
      <c r="A1936" s="53" t="s">
        <v>268</v>
      </c>
      <c r="B1936" s="82"/>
      <c r="C1936" s="53"/>
      <c r="D1936" s="82"/>
      <c r="E1936" s="59"/>
      <c r="F1936" s="59"/>
      <c r="H1936" s="124"/>
      <c r="I1936" s="124"/>
    </row>
    <row r="1937" spans="1:9" s="123" customFormat="1">
      <c r="A1937" s="53" t="s">
        <v>27</v>
      </c>
      <c r="B1937" s="82"/>
      <c r="C1937" s="53"/>
      <c r="D1937" s="82"/>
      <c r="E1937" s="59"/>
      <c r="F1937" s="59"/>
      <c r="H1937" s="124"/>
      <c r="I1937" s="124"/>
    </row>
    <row r="1938" spans="1:9" s="123" customFormat="1">
      <c r="A1938" s="53" t="s">
        <v>28</v>
      </c>
      <c r="B1938" s="82"/>
      <c r="C1938" s="53"/>
      <c r="D1938" s="82"/>
      <c r="E1938" s="59"/>
      <c r="F1938" s="59"/>
      <c r="H1938" s="124"/>
      <c r="I1938" s="124"/>
    </row>
    <row r="1939" spans="1:9" s="123" customFormat="1">
      <c r="A1939" s="67" t="s">
        <v>25</v>
      </c>
      <c r="B1939" s="82">
        <f>B1882+B1889</f>
        <v>183.97</v>
      </c>
      <c r="C1939" s="53"/>
      <c r="D1939" s="211"/>
      <c r="E1939" s="59"/>
      <c r="F1939" s="68">
        <f>B1939*D1939</f>
        <v>0</v>
      </c>
      <c r="H1939" s="124"/>
      <c r="I1939" s="124"/>
    </row>
    <row r="1940" spans="1:9" s="123" customFormat="1">
      <c r="A1940" s="53"/>
      <c r="B1940" s="82"/>
      <c r="C1940" s="53"/>
      <c r="D1940" s="82"/>
      <c r="E1940" s="59"/>
      <c r="F1940" s="59"/>
      <c r="H1940" s="124"/>
      <c r="I1940" s="124"/>
    </row>
    <row r="1941" spans="1:9" ht="15.75">
      <c r="A1941" s="23" t="s">
        <v>26</v>
      </c>
      <c r="B1941" s="436"/>
      <c r="C1941" s="26"/>
      <c r="D1941" s="25" t="s">
        <v>23</v>
      </c>
      <c r="E1941" s="26"/>
      <c r="F1941" s="385">
        <f>SUM(F1873:F1940)</f>
        <v>0</v>
      </c>
      <c r="H1941" s="86"/>
      <c r="I1941" s="115"/>
    </row>
    <row r="1942" spans="1:9" ht="15">
      <c r="A1942" s="33"/>
      <c r="B1942" s="365"/>
      <c r="C1942" s="33"/>
      <c r="D1942" s="365"/>
      <c r="E1942" s="28"/>
      <c r="F1942" s="59"/>
      <c r="H1942" s="86"/>
      <c r="I1942" s="115"/>
    </row>
    <row r="1943" spans="1:9" ht="15.75">
      <c r="A1943" s="9" t="s">
        <v>451</v>
      </c>
      <c r="B1943" s="365"/>
      <c r="C1943" s="33"/>
      <c r="D1943" s="365"/>
      <c r="E1943" s="28"/>
      <c r="F1943" s="28"/>
      <c r="H1943" s="86"/>
      <c r="I1943" s="115"/>
    </row>
    <row r="1944" spans="1:9">
      <c r="A1944" s="53"/>
      <c r="B1944" s="82"/>
      <c r="C1944" s="53"/>
      <c r="D1944" s="82"/>
      <c r="E1944" s="59"/>
      <c r="F1944" s="59"/>
      <c r="H1944" s="86"/>
      <c r="I1944" s="86"/>
    </row>
    <row r="1945" spans="1:9" ht="114.75">
      <c r="A1945" s="60" t="s">
        <v>452</v>
      </c>
      <c r="B1945" s="82"/>
      <c r="C1945" s="53"/>
      <c r="D1945" s="82"/>
      <c r="E1945" s="59"/>
      <c r="F1945" s="59"/>
      <c r="H1945" s="86"/>
      <c r="I1945" s="86"/>
    </row>
    <row r="1946" spans="1:9" ht="127.5">
      <c r="A1946" s="60" t="s">
        <v>453</v>
      </c>
      <c r="B1946" s="82"/>
      <c r="C1946" s="53"/>
      <c r="D1946" s="82"/>
      <c r="E1946" s="59"/>
      <c r="F1946" s="59"/>
      <c r="H1946" s="86"/>
      <c r="I1946" s="86"/>
    </row>
    <row r="1947" spans="1:9" s="12" customFormat="1" hidden="1">
      <c r="A1947" s="108" t="s">
        <v>423</v>
      </c>
      <c r="B1947" s="363"/>
      <c r="C1947" s="53"/>
      <c r="D1947" s="363"/>
      <c r="E1947" s="59"/>
      <c r="F1947" s="63">
        <f t="shared" ref="F1947:F1954" si="15">B1947*D1947</f>
        <v>0</v>
      </c>
      <c r="H1947" s="107"/>
      <c r="I1947" s="107"/>
    </row>
    <row r="1948" spans="1:9" s="12" customFormat="1">
      <c r="A1948" s="108" t="s">
        <v>424</v>
      </c>
      <c r="B1948" s="363">
        <f>B1825</f>
        <v>191.63</v>
      </c>
      <c r="C1948" s="53"/>
      <c r="D1948" s="363"/>
      <c r="E1948" s="59"/>
      <c r="F1948" s="63">
        <f>B1948*D1948</f>
        <v>0</v>
      </c>
      <c r="H1948" s="107"/>
      <c r="I1948" s="107"/>
    </row>
    <row r="1949" spans="1:9" s="12" customFormat="1" hidden="1">
      <c r="A1949" s="108" t="s">
        <v>425</v>
      </c>
      <c r="B1949" s="363">
        <f>B1826</f>
        <v>0</v>
      </c>
      <c r="C1949" s="53"/>
      <c r="D1949" s="363"/>
      <c r="E1949" s="59"/>
      <c r="F1949" s="63">
        <f t="shared" si="15"/>
        <v>0</v>
      </c>
      <c r="H1949" s="107"/>
      <c r="I1949" s="107"/>
    </row>
    <row r="1950" spans="1:9" s="12" customFormat="1" hidden="1">
      <c r="A1950" s="108" t="s">
        <v>426</v>
      </c>
      <c r="B1950" s="363">
        <f>B1827</f>
        <v>0</v>
      </c>
      <c r="C1950" s="53"/>
      <c r="D1950" s="363"/>
      <c r="E1950" s="59"/>
      <c r="F1950" s="63">
        <f t="shared" si="15"/>
        <v>0</v>
      </c>
      <c r="H1950" s="107"/>
      <c r="I1950" s="107"/>
    </row>
    <row r="1951" spans="1:9" s="12" customFormat="1" hidden="1">
      <c r="A1951" s="108" t="s">
        <v>427</v>
      </c>
      <c r="B1951" s="363">
        <f>B1828</f>
        <v>0</v>
      </c>
      <c r="C1951" s="53"/>
      <c r="D1951" s="363"/>
      <c r="E1951" s="59"/>
      <c r="F1951" s="63">
        <f t="shared" si="15"/>
        <v>0</v>
      </c>
      <c r="H1951" s="107"/>
      <c r="I1951" s="107"/>
    </row>
    <row r="1952" spans="1:9" s="12" customFormat="1" hidden="1">
      <c r="A1952" s="108" t="s">
        <v>428</v>
      </c>
      <c r="B1952" s="368"/>
      <c r="C1952" s="53"/>
      <c r="D1952" s="363"/>
      <c r="E1952" s="59"/>
      <c r="F1952" s="63">
        <f t="shared" si="15"/>
        <v>0</v>
      </c>
      <c r="H1952" s="107"/>
      <c r="I1952" s="107"/>
    </row>
    <row r="1953" spans="1:9" s="12" customFormat="1" hidden="1">
      <c r="A1953" s="108" t="s">
        <v>429</v>
      </c>
      <c r="B1953" s="368"/>
      <c r="C1953" s="53"/>
      <c r="D1953" s="363"/>
      <c r="E1953" s="59"/>
      <c r="F1953" s="63">
        <f t="shared" si="15"/>
        <v>0</v>
      </c>
      <c r="H1953" s="107"/>
      <c r="I1953" s="107"/>
    </row>
    <row r="1954" spans="1:9" s="12" customFormat="1" hidden="1">
      <c r="A1954" s="108" t="s">
        <v>430</v>
      </c>
      <c r="B1954" s="368"/>
      <c r="C1954" s="53"/>
      <c r="D1954" s="363"/>
      <c r="E1954" s="59"/>
      <c r="F1954" s="63">
        <f t="shared" si="15"/>
        <v>0</v>
      </c>
      <c r="H1954" s="107"/>
      <c r="I1954" s="107"/>
    </row>
    <row r="1955" spans="1:9" s="12" customFormat="1">
      <c r="A1955" s="113" t="s">
        <v>234</v>
      </c>
      <c r="B1955" s="132">
        <f>SUM(B1947:B1954)</f>
        <v>191.63</v>
      </c>
      <c r="C1955" s="53"/>
      <c r="D1955" s="82"/>
      <c r="E1955" s="59"/>
      <c r="F1955" s="59"/>
      <c r="H1955" s="107"/>
      <c r="I1955" s="107"/>
    </row>
    <row r="1956" spans="1:9" s="12" customFormat="1" ht="92.25" customHeight="1">
      <c r="A1956" s="126" t="s">
        <v>454</v>
      </c>
      <c r="B1956" s="132"/>
      <c r="C1956" s="53"/>
      <c r="D1956" s="82"/>
      <c r="E1956" s="59"/>
      <c r="F1956" s="59"/>
      <c r="H1956" s="107"/>
      <c r="I1956" s="107"/>
    </row>
    <row r="1957" spans="1:9" s="12" customFormat="1" ht="140.25">
      <c r="A1957" s="126" t="s">
        <v>455</v>
      </c>
      <c r="B1957" s="132"/>
      <c r="C1957" s="53"/>
      <c r="D1957" s="82"/>
      <c r="E1957" s="59"/>
      <c r="F1957" s="59"/>
      <c r="H1957" s="107"/>
      <c r="I1957" s="107"/>
    </row>
    <row r="1958" spans="1:9" s="12" customFormat="1" ht="38.25">
      <c r="A1958" s="126" t="s">
        <v>456</v>
      </c>
      <c r="B1958" s="132"/>
      <c r="C1958" s="53"/>
      <c r="D1958" s="82"/>
      <c r="E1958" s="59"/>
      <c r="F1958" s="59"/>
      <c r="H1958" s="107"/>
      <c r="I1958" s="107"/>
    </row>
    <row r="1959" spans="1:9" s="12" customFormat="1" ht="114.75">
      <c r="A1959" s="126" t="s">
        <v>457</v>
      </c>
      <c r="B1959" s="132"/>
      <c r="C1959" s="53"/>
      <c r="D1959" s="82"/>
      <c r="E1959" s="59"/>
      <c r="F1959" s="59"/>
      <c r="H1959" s="107"/>
      <c r="I1959" s="107"/>
    </row>
    <row r="1960" spans="1:9" s="12" customFormat="1" ht="51">
      <c r="A1960" s="126" t="s">
        <v>458</v>
      </c>
      <c r="B1960" s="132"/>
      <c r="C1960" s="53"/>
      <c r="D1960" s="82"/>
      <c r="E1960" s="59"/>
      <c r="F1960" s="59"/>
      <c r="H1960" s="107"/>
      <c r="I1960" s="107"/>
    </row>
    <row r="1961" spans="1:9" s="12" customFormat="1" ht="89.25">
      <c r="A1961" s="126" t="s">
        <v>459</v>
      </c>
      <c r="B1961" s="132"/>
      <c r="C1961" s="53"/>
      <c r="D1961" s="82"/>
      <c r="E1961" s="59"/>
      <c r="F1961" s="59"/>
      <c r="H1961" s="107"/>
      <c r="I1961" s="107"/>
    </row>
    <row r="1962" spans="1:9" s="12" customFormat="1">
      <c r="A1962" s="126"/>
      <c r="B1962" s="132"/>
      <c r="C1962" s="53"/>
      <c r="D1962" s="82"/>
      <c r="E1962" s="59"/>
      <c r="F1962" s="59"/>
      <c r="H1962" s="107"/>
      <c r="I1962" s="107"/>
    </row>
    <row r="1963" spans="1:9" s="12" customFormat="1" ht="46.5" customHeight="1">
      <c r="A1963" s="126" t="s">
        <v>460</v>
      </c>
      <c r="B1963" s="440"/>
      <c r="C1963" s="53"/>
      <c r="D1963" s="82"/>
      <c r="E1963" s="59"/>
      <c r="F1963" s="59"/>
      <c r="H1963" s="107"/>
      <c r="I1963" s="107"/>
    </row>
    <row r="1964" spans="1:9" s="12" customFormat="1" hidden="1">
      <c r="A1964" s="127" t="s">
        <v>461</v>
      </c>
      <c r="B1964" s="441">
        <v>0</v>
      </c>
      <c r="C1964" s="53"/>
      <c r="D1964" s="363"/>
      <c r="E1964" s="59"/>
      <c r="F1964" s="63">
        <f t="shared" ref="F1964:F1971" si="16">B1964*D1964</f>
        <v>0</v>
      </c>
      <c r="H1964" s="107"/>
      <c r="I1964" s="107"/>
    </row>
    <row r="1965" spans="1:9" s="12" customFormat="1">
      <c r="A1965" s="127" t="s">
        <v>462</v>
      </c>
      <c r="B1965" s="441">
        <v>4</v>
      </c>
      <c r="C1965" s="57"/>
      <c r="D1965" s="368"/>
      <c r="E1965" s="110"/>
      <c r="F1965" s="109">
        <f t="shared" si="16"/>
        <v>0</v>
      </c>
      <c r="H1965" s="107"/>
      <c r="I1965" s="107"/>
    </row>
    <row r="1966" spans="1:9" s="12" customFormat="1" ht="15" customHeight="1">
      <c r="A1966" s="127" t="s">
        <v>463</v>
      </c>
      <c r="B1966" s="441">
        <v>1</v>
      </c>
      <c r="C1966" s="57"/>
      <c r="D1966" s="368"/>
      <c r="E1966" s="110"/>
      <c r="F1966" s="109">
        <f t="shared" si="16"/>
        <v>0</v>
      </c>
      <c r="H1966" s="107"/>
      <c r="I1966" s="107"/>
    </row>
    <row r="1967" spans="1:9" s="12" customFormat="1" ht="15" hidden="1" customHeight="1">
      <c r="A1967" s="127" t="s">
        <v>464</v>
      </c>
      <c r="B1967" s="441">
        <v>0</v>
      </c>
      <c r="C1967" s="57"/>
      <c r="D1967" s="368"/>
      <c r="E1967" s="110"/>
      <c r="F1967" s="109">
        <f t="shared" si="16"/>
        <v>0</v>
      </c>
      <c r="H1967" s="107"/>
      <c r="I1967" s="107"/>
    </row>
    <row r="1968" spans="1:9" s="12" customFormat="1" ht="15" hidden="1" customHeight="1">
      <c r="A1968" s="127" t="s">
        <v>465</v>
      </c>
      <c r="B1968" s="441">
        <v>0</v>
      </c>
      <c r="C1968" s="57"/>
      <c r="D1968" s="368"/>
      <c r="E1968" s="110"/>
      <c r="F1968" s="109">
        <f t="shared" si="16"/>
        <v>0</v>
      </c>
      <c r="H1968" s="107"/>
      <c r="I1968" s="107"/>
    </row>
    <row r="1969" spans="1:9" s="12" customFormat="1" ht="15" customHeight="1">
      <c r="A1969" s="127" t="s">
        <v>466</v>
      </c>
      <c r="B1969" s="441">
        <v>1</v>
      </c>
      <c r="C1969" s="57"/>
      <c r="D1969" s="368"/>
      <c r="E1969" s="110"/>
      <c r="F1969" s="109">
        <f t="shared" si="16"/>
        <v>0</v>
      </c>
      <c r="H1969" s="107"/>
      <c r="I1969" s="107"/>
    </row>
    <row r="1970" spans="1:9" s="12" customFormat="1" ht="15" hidden="1" customHeight="1">
      <c r="A1970" s="127" t="s">
        <v>550</v>
      </c>
      <c r="B1970" s="441">
        <v>0</v>
      </c>
      <c r="C1970" s="57"/>
      <c r="D1970" s="368"/>
      <c r="E1970" s="110"/>
      <c r="F1970" s="109">
        <f t="shared" si="16"/>
        <v>0</v>
      </c>
      <c r="H1970" s="107"/>
      <c r="I1970" s="107"/>
    </row>
    <row r="1971" spans="1:9" s="12" customFormat="1">
      <c r="A1971" s="127" t="s">
        <v>551</v>
      </c>
      <c r="B1971" s="441">
        <v>1</v>
      </c>
      <c r="C1971" s="57"/>
      <c r="D1971" s="368"/>
      <c r="E1971" s="110"/>
      <c r="F1971" s="109">
        <f t="shared" si="16"/>
        <v>0</v>
      </c>
      <c r="H1971" s="107"/>
      <c r="I1971" s="107"/>
    </row>
    <row r="1972" spans="1:9" s="12" customFormat="1">
      <c r="A1972" s="128" t="s">
        <v>234</v>
      </c>
      <c r="B1972" s="442">
        <f>SUM(B1964:B1971)</f>
        <v>7</v>
      </c>
      <c r="C1972" s="53"/>
      <c r="D1972" s="82"/>
      <c r="E1972" s="59"/>
      <c r="F1972" s="59"/>
      <c r="H1972" s="107"/>
      <c r="I1972" s="107"/>
    </row>
    <row r="1973" spans="1:9" s="12" customFormat="1">
      <c r="A1973" s="53"/>
      <c r="B1973" s="82"/>
      <c r="C1973" s="53"/>
      <c r="D1973" s="82"/>
      <c r="E1973" s="59"/>
      <c r="F1973" s="59"/>
      <c r="H1973" s="107"/>
      <c r="I1973" s="107"/>
    </row>
    <row r="1974" spans="1:9" s="12" customFormat="1" ht="80.45" hidden="1" customHeight="1">
      <c r="A1974" s="60" t="s">
        <v>467</v>
      </c>
      <c r="B1974" s="82"/>
      <c r="C1974" s="53"/>
      <c r="D1974" s="82"/>
      <c r="E1974" s="59"/>
      <c r="F1974" s="59"/>
      <c r="H1974" s="107"/>
      <c r="I1974" s="107"/>
    </row>
    <row r="1975" spans="1:9" s="12" customFormat="1" ht="63.75" hidden="1">
      <c r="A1975" s="60" t="s">
        <v>468</v>
      </c>
      <c r="B1975" s="82"/>
      <c r="C1975" s="53"/>
      <c r="D1975" s="82"/>
      <c r="E1975" s="59"/>
      <c r="F1975" s="59"/>
      <c r="H1975" s="107"/>
      <c r="I1975" s="107"/>
    </row>
    <row r="1976" spans="1:9" hidden="1">
      <c r="A1976" s="58" t="s">
        <v>469</v>
      </c>
      <c r="B1976" s="82">
        <v>0</v>
      </c>
      <c r="C1976" s="53"/>
      <c r="D1976" s="363"/>
      <c r="E1976" s="59"/>
      <c r="F1976" s="63">
        <f>B1976*D1976</f>
        <v>0</v>
      </c>
      <c r="H1976" s="86"/>
      <c r="I1976" s="86"/>
    </row>
    <row r="1977" spans="1:9" hidden="1">
      <c r="A1977" s="58" t="s">
        <v>470</v>
      </c>
      <c r="B1977" s="82">
        <v>0</v>
      </c>
      <c r="C1977" s="53"/>
      <c r="D1977" s="363"/>
      <c r="E1977" s="59"/>
      <c r="F1977" s="63">
        <f>B1977*D1977</f>
        <v>0</v>
      </c>
      <c r="H1977" s="86"/>
      <c r="I1977" s="86"/>
    </row>
    <row r="1978" spans="1:9" hidden="1">
      <c r="A1978" s="58"/>
      <c r="B1978" s="82"/>
      <c r="C1978" s="53"/>
      <c r="D1978" s="82"/>
      <c r="E1978" s="59"/>
      <c r="F1978" s="59"/>
      <c r="H1978" s="86"/>
      <c r="I1978" s="86"/>
    </row>
    <row r="1979" spans="1:9" ht="105" customHeight="1">
      <c r="A1979" s="60" t="s">
        <v>471</v>
      </c>
      <c r="B1979" s="82"/>
      <c r="C1979" s="53"/>
      <c r="D1979" s="82"/>
      <c r="E1979" s="59"/>
      <c r="F1979" s="59"/>
      <c r="H1979" s="86"/>
      <c r="I1979" s="86"/>
    </row>
    <row r="1980" spans="1:9">
      <c r="A1980" s="58" t="s">
        <v>472</v>
      </c>
      <c r="B1980" s="82">
        <v>6</v>
      </c>
      <c r="C1980" s="53"/>
      <c r="D1980" s="363"/>
      <c r="E1980" s="59"/>
      <c r="F1980" s="63">
        <f>B1980*D1980</f>
        <v>0</v>
      </c>
      <c r="H1980" s="86"/>
      <c r="I1980" s="86"/>
    </row>
    <row r="1981" spans="1:9">
      <c r="A1981" s="58" t="s">
        <v>473</v>
      </c>
      <c r="B1981" s="82">
        <v>6</v>
      </c>
      <c r="C1981" s="53"/>
      <c r="D1981" s="363"/>
      <c r="E1981" s="59"/>
      <c r="F1981" s="63">
        <f>B1981*D1981</f>
        <v>0</v>
      </c>
      <c r="H1981" s="86"/>
      <c r="I1981" s="86"/>
    </row>
    <row r="1982" spans="1:9">
      <c r="A1982" s="53"/>
      <c r="B1982" s="82"/>
      <c r="C1982" s="53"/>
      <c r="D1982" s="82"/>
      <c r="E1982" s="59"/>
      <c r="F1982" s="59"/>
      <c r="H1982" s="86"/>
      <c r="I1982" s="86"/>
    </row>
    <row r="1983" spans="1:9" ht="76.5">
      <c r="A1983" s="60" t="s">
        <v>474</v>
      </c>
      <c r="B1983" s="82"/>
      <c r="C1983" s="53"/>
      <c r="D1983" s="82"/>
      <c r="E1983" s="59"/>
      <c r="F1983" s="59"/>
      <c r="H1983" s="86"/>
      <c r="I1983" s="86"/>
    </row>
    <row r="1984" spans="1:9" ht="51">
      <c r="A1984" s="60" t="s">
        <v>475</v>
      </c>
      <c r="B1984" s="82"/>
      <c r="C1984" s="53"/>
      <c r="D1984" s="82"/>
      <c r="E1984" s="59"/>
      <c r="F1984" s="59"/>
      <c r="H1984" s="86"/>
      <c r="I1984" s="86"/>
    </row>
    <row r="1985" spans="1:9">
      <c r="A1985" s="67" t="s">
        <v>476</v>
      </c>
      <c r="B1985" s="82">
        <v>2</v>
      </c>
      <c r="C1985" s="53"/>
      <c r="D1985" s="363"/>
      <c r="E1985" s="59"/>
      <c r="F1985" s="63">
        <f>B1985*D1985</f>
        <v>0</v>
      </c>
      <c r="H1985" s="86"/>
      <c r="I1985" s="86"/>
    </row>
    <row r="1986" spans="1:9">
      <c r="A1986" s="67" t="s">
        <v>477</v>
      </c>
      <c r="B1986" s="82">
        <v>2</v>
      </c>
      <c r="C1986" s="53"/>
      <c r="D1986" s="363"/>
      <c r="E1986" s="59"/>
      <c r="F1986" s="63">
        <f>B1986*D1986</f>
        <v>0</v>
      </c>
      <c r="H1986" s="86"/>
      <c r="I1986" s="86"/>
    </row>
    <row r="1987" spans="1:9" hidden="1">
      <c r="A1987" s="58"/>
      <c r="B1987" s="82"/>
      <c r="C1987" s="53"/>
      <c r="D1987" s="82"/>
      <c r="E1987" s="59"/>
      <c r="F1987" s="59"/>
      <c r="H1987" s="86"/>
      <c r="I1987" s="86"/>
    </row>
    <row r="1988" spans="1:9" ht="76.5" hidden="1">
      <c r="A1988" s="129" t="s">
        <v>478</v>
      </c>
      <c r="B1988" s="82"/>
      <c r="C1988" s="53"/>
      <c r="D1988" s="82"/>
      <c r="E1988" s="59"/>
      <c r="F1988" s="59"/>
      <c r="H1988" s="86"/>
      <c r="I1988" s="86"/>
    </row>
    <row r="1989" spans="1:9" hidden="1">
      <c r="A1989" s="67" t="s">
        <v>45</v>
      </c>
      <c r="B1989" s="82">
        <v>0</v>
      </c>
      <c r="C1989" s="53"/>
      <c r="D1989" s="363"/>
      <c r="E1989" s="59"/>
      <c r="F1989" s="63">
        <f>B1989*D1989</f>
        <v>0</v>
      </c>
      <c r="H1989" s="86"/>
      <c r="I1989" s="86"/>
    </row>
    <row r="1990" spans="1:9">
      <c r="A1990" s="20"/>
      <c r="B1990" s="82"/>
      <c r="C1990" s="53"/>
      <c r="D1990" s="82"/>
      <c r="E1990" s="59"/>
      <c r="F1990" s="59"/>
      <c r="H1990" s="86"/>
      <c r="I1990" s="86"/>
    </row>
    <row r="1991" spans="1:9">
      <c r="A1991" s="53" t="s">
        <v>479</v>
      </c>
      <c r="B1991" s="82"/>
      <c r="C1991" s="53"/>
      <c r="D1991" s="82"/>
      <c r="E1991" s="59"/>
      <c r="F1991" s="59"/>
      <c r="H1991" s="86"/>
      <c r="I1991" s="86"/>
    </row>
    <row r="1992" spans="1:9">
      <c r="A1992" s="53" t="s">
        <v>181</v>
      </c>
      <c r="B1992" s="82"/>
      <c r="C1992" s="53"/>
      <c r="D1992" s="82"/>
      <c r="E1992" s="59"/>
      <c r="F1992" s="59"/>
      <c r="H1992" s="86"/>
      <c r="I1992" s="86"/>
    </row>
    <row r="1993" spans="1:9" ht="89.25">
      <c r="A1993" s="60" t="s">
        <v>480</v>
      </c>
      <c r="B1993" s="82"/>
      <c r="C1993" s="53"/>
      <c r="D1993" s="82"/>
      <c r="E1993" s="59"/>
      <c r="F1993" s="59"/>
      <c r="H1993" s="86"/>
      <c r="I1993" s="86"/>
    </row>
    <row r="1994" spans="1:9" hidden="1">
      <c r="A1994" s="58" t="s">
        <v>481</v>
      </c>
      <c r="B1994" s="82">
        <v>0</v>
      </c>
      <c r="C1994" s="53"/>
      <c r="D1994" s="363"/>
      <c r="E1994" s="59"/>
      <c r="F1994" s="63">
        <f>B1994*D1994</f>
        <v>0</v>
      </c>
      <c r="H1994" s="86"/>
      <c r="I1994" s="86"/>
    </row>
    <row r="1995" spans="1:9">
      <c r="A1995" s="67" t="s">
        <v>482</v>
      </c>
      <c r="B1995" s="82">
        <f>B1972</f>
        <v>7</v>
      </c>
      <c r="C1995" s="53"/>
      <c r="D1995" s="363"/>
      <c r="E1995" s="59"/>
      <c r="F1995" s="63">
        <f>B1995*D1995</f>
        <v>0</v>
      </c>
      <c r="H1995" s="86"/>
      <c r="I1995" s="86"/>
    </row>
    <row r="1996" spans="1:9" hidden="1">
      <c r="A1996" s="58"/>
      <c r="B1996" s="82"/>
      <c r="C1996" s="53"/>
      <c r="D1996" s="82"/>
      <c r="E1996" s="59"/>
      <c r="F1996" s="59"/>
      <c r="H1996" s="86"/>
      <c r="I1996" s="86"/>
    </row>
    <row r="1997" spans="1:9" hidden="1">
      <c r="A1997" s="53" t="s">
        <v>483</v>
      </c>
      <c r="B1997" s="82"/>
      <c r="C1997" s="53"/>
      <c r="D1997" s="82"/>
      <c r="E1997" s="59"/>
      <c r="F1997" s="59"/>
      <c r="H1997" s="86"/>
      <c r="I1997" s="86"/>
    </row>
    <row r="1998" spans="1:9" hidden="1">
      <c r="A1998" s="53" t="s">
        <v>484</v>
      </c>
      <c r="B1998" s="82"/>
      <c r="C1998" s="53"/>
      <c r="D1998" s="82"/>
      <c r="E1998" s="59"/>
      <c r="F1998" s="59"/>
      <c r="H1998" s="86"/>
      <c r="I1998" s="86"/>
    </row>
    <row r="1999" spans="1:9" ht="25.5" hidden="1">
      <c r="A1999" s="60" t="s">
        <v>485</v>
      </c>
      <c r="B1999" s="82"/>
      <c r="C1999" s="53"/>
      <c r="D1999" s="82"/>
      <c r="E1999" s="59"/>
      <c r="F1999" s="59"/>
      <c r="H1999" s="86"/>
      <c r="I1999" s="86"/>
    </row>
    <row r="2000" spans="1:9" ht="117" hidden="1" customHeight="1">
      <c r="A2000" s="60" t="s">
        <v>486</v>
      </c>
      <c r="B2000" s="82"/>
      <c r="C2000" s="53"/>
      <c r="D2000" s="82"/>
      <c r="E2000" s="59"/>
      <c r="F2000" s="59"/>
      <c r="H2000" s="86"/>
      <c r="I2000" s="86"/>
    </row>
    <row r="2001" spans="1:9" hidden="1">
      <c r="A2001" s="67" t="s">
        <v>487</v>
      </c>
      <c r="B2001" s="82">
        <v>0</v>
      </c>
      <c r="C2001" s="53"/>
      <c r="D2001" s="211"/>
      <c r="E2001" s="59"/>
      <c r="F2001" s="68">
        <f>B2001*D2001</f>
        <v>0</v>
      </c>
      <c r="H2001" s="86"/>
      <c r="I2001" s="86"/>
    </row>
    <row r="2002" spans="1:9" hidden="1">
      <c r="A2002" s="67"/>
      <c r="B2002" s="82"/>
      <c r="C2002" s="53"/>
      <c r="D2002" s="82"/>
      <c r="E2002" s="59"/>
      <c r="F2002" s="59"/>
      <c r="H2002" s="86"/>
      <c r="I2002" s="86"/>
    </row>
    <row r="2003" spans="1:9" ht="12.75" hidden="1" customHeight="1">
      <c r="A2003" s="130" t="s">
        <v>488</v>
      </c>
      <c r="B2003" s="131"/>
      <c r="C2003" s="131"/>
      <c r="D2003" s="132"/>
      <c r="E2003" s="57"/>
      <c r="F2003" s="110"/>
      <c r="G2003" s="132"/>
      <c r="H2003" s="132"/>
      <c r="I2003" s="86"/>
    </row>
    <row r="2004" spans="1:9" ht="63.75" hidden="1" customHeight="1">
      <c r="A2004" s="60" t="s">
        <v>489</v>
      </c>
      <c r="B2004" s="82"/>
      <c r="C2004" s="53"/>
      <c r="D2004" s="82"/>
      <c r="E2004" s="59"/>
      <c r="F2004" s="59"/>
      <c r="G2004" s="132"/>
      <c r="H2004" s="132"/>
      <c r="I2004" s="86"/>
    </row>
    <row r="2005" spans="1:9" ht="12.75" hidden="1" customHeight="1">
      <c r="A2005" s="133" t="s">
        <v>490</v>
      </c>
      <c r="B2005" s="134">
        <v>22</v>
      </c>
      <c r="C2005" s="1"/>
      <c r="D2005" s="370"/>
      <c r="E2005" s="57"/>
      <c r="F2005" s="68">
        <f>B2005*D2005</f>
        <v>0</v>
      </c>
      <c r="G2005" s="135"/>
      <c r="I2005" s="86"/>
    </row>
    <row r="2006" spans="1:9" ht="12.75" hidden="1" customHeight="1">
      <c r="A2006" s="133" t="s">
        <v>491</v>
      </c>
      <c r="B2006" s="134">
        <v>22</v>
      </c>
      <c r="C2006" s="1"/>
      <c r="D2006" s="370"/>
      <c r="E2006" s="57"/>
      <c r="F2006" s="68">
        <f>B2006*D2006</f>
        <v>0</v>
      </c>
      <c r="G2006" s="135"/>
      <c r="I2006" s="86"/>
    </row>
    <row r="2007" spans="1:9" ht="12.75" hidden="1" customHeight="1">
      <c r="A2007" s="133"/>
      <c r="B2007" s="131"/>
      <c r="C2007" s="131"/>
      <c r="D2007" s="134"/>
      <c r="E2007" s="57"/>
      <c r="F2007" s="136"/>
      <c r="G2007" s="135"/>
      <c r="H2007" s="59"/>
      <c r="I2007" s="86"/>
    </row>
    <row r="2008" spans="1:9" ht="12.75" hidden="1" customHeight="1">
      <c r="A2008" s="130" t="s">
        <v>492</v>
      </c>
      <c r="B2008" s="131"/>
      <c r="C2008" s="131"/>
      <c r="D2008" s="134"/>
      <c r="E2008" s="57"/>
      <c r="F2008" s="136"/>
      <c r="G2008" s="135"/>
      <c r="H2008" s="59"/>
      <c r="I2008" s="86"/>
    </row>
    <row r="2009" spans="1:9" ht="114.75" hidden="1" customHeight="1">
      <c r="A2009" s="64" t="s">
        <v>493</v>
      </c>
      <c r="B2009" s="82"/>
      <c r="C2009" s="53"/>
      <c r="D2009" s="82"/>
      <c r="E2009" s="59"/>
      <c r="F2009" s="59"/>
      <c r="G2009" s="135"/>
      <c r="H2009" s="59"/>
      <c r="I2009" s="86"/>
    </row>
    <row r="2010" spans="1:9" ht="25.5" hidden="1" customHeight="1">
      <c r="A2010" s="64" t="s">
        <v>494</v>
      </c>
      <c r="B2010" s="82"/>
      <c r="C2010" s="53"/>
      <c r="D2010" s="82"/>
      <c r="E2010" s="59"/>
      <c r="F2010" s="59"/>
      <c r="G2010" s="135"/>
      <c r="H2010" s="59"/>
      <c r="I2010" s="86"/>
    </row>
    <row r="2011" spans="1:9" ht="38.25" hidden="1" customHeight="1">
      <c r="A2011" s="64" t="s">
        <v>495</v>
      </c>
      <c r="B2011" s="82"/>
      <c r="C2011" s="53"/>
      <c r="D2011" s="82"/>
      <c r="E2011" s="59"/>
      <c r="F2011" s="59"/>
      <c r="G2011" s="130"/>
      <c r="H2011" s="132"/>
      <c r="I2011" s="86"/>
    </row>
    <row r="2012" spans="1:9" ht="12.75" hidden="1" customHeight="1">
      <c r="A2012" s="131" t="s">
        <v>496</v>
      </c>
      <c r="B2012" s="82">
        <f>(0.24*16.5+0.9*1*0.2*8)*1.15</f>
        <v>6.21</v>
      </c>
      <c r="C2012" s="57"/>
      <c r="D2012" s="211"/>
      <c r="E2012" s="59"/>
      <c r="F2012" s="68">
        <f>B2012*D2012</f>
        <v>0</v>
      </c>
      <c r="I2012" s="86"/>
    </row>
    <row r="2013" spans="1:9" ht="12.75" hidden="1" customHeight="1">
      <c r="A2013" s="67" t="s">
        <v>497</v>
      </c>
      <c r="B2013" s="82">
        <f>B2012*80</f>
        <v>496.8</v>
      </c>
      <c r="C2013" s="57"/>
      <c r="D2013" s="211"/>
      <c r="E2013" s="59"/>
      <c r="F2013" s="68">
        <f>B2013*D2013</f>
        <v>0</v>
      </c>
      <c r="I2013" s="86"/>
    </row>
    <row r="2014" spans="1:9" hidden="1">
      <c r="A2014" s="58"/>
      <c r="B2014" s="82"/>
      <c r="C2014" s="53"/>
      <c r="D2014" s="82"/>
      <c r="E2014" s="59"/>
      <c r="F2014" s="59"/>
      <c r="H2014" s="86"/>
      <c r="I2014" s="86"/>
    </row>
    <row r="2015" spans="1:9">
      <c r="A2015" s="60"/>
      <c r="B2015" s="82"/>
      <c r="C2015" s="53"/>
      <c r="D2015" s="82"/>
      <c r="E2015" s="59"/>
      <c r="F2015" s="59"/>
      <c r="H2015" s="86"/>
      <c r="I2015" s="86"/>
    </row>
    <row r="2016" spans="1:9" ht="79.5" customHeight="1">
      <c r="A2016" s="64" t="s">
        <v>498</v>
      </c>
      <c r="B2016" s="82"/>
      <c r="C2016" s="53"/>
      <c r="D2016" s="82"/>
      <c r="E2016" s="59"/>
      <c r="F2016" s="59"/>
      <c r="H2016" s="86"/>
      <c r="I2016" s="86"/>
    </row>
    <row r="2017" spans="1:9">
      <c r="A2017" s="53" t="s">
        <v>499</v>
      </c>
      <c r="B2017" s="82"/>
      <c r="C2017" s="53"/>
      <c r="D2017" s="82"/>
      <c r="E2017" s="59"/>
      <c r="F2017" s="59"/>
      <c r="H2017" s="86"/>
      <c r="I2017" s="86"/>
    </row>
    <row r="2018" spans="1:9">
      <c r="A2018" s="53" t="s">
        <v>500</v>
      </c>
      <c r="B2018" s="82"/>
      <c r="C2018" s="53"/>
      <c r="D2018" s="82"/>
      <c r="E2018" s="59"/>
      <c r="F2018" s="59"/>
      <c r="H2018" s="86"/>
      <c r="I2018" s="86"/>
    </row>
    <row r="2019" spans="1:9">
      <c r="A2019" s="58" t="s">
        <v>44</v>
      </c>
      <c r="B2019" s="82">
        <f>B1832</f>
        <v>191.63</v>
      </c>
      <c r="C2019" s="53"/>
      <c r="D2019" s="363"/>
      <c r="E2019" s="59"/>
      <c r="F2019" s="63">
        <f>B2019*D2019</f>
        <v>0</v>
      </c>
      <c r="H2019" s="86"/>
      <c r="I2019" s="86"/>
    </row>
    <row r="2020" spans="1:9">
      <c r="A2020" s="58"/>
      <c r="B2020" s="82"/>
      <c r="C2020" s="53"/>
      <c r="D2020" s="82"/>
      <c r="E2020" s="59"/>
      <c r="F2020" s="59"/>
      <c r="H2020" s="86"/>
      <c r="I2020" s="86"/>
    </row>
    <row r="2021" spans="1:9" ht="63.75">
      <c r="A2021" s="60" t="s">
        <v>501</v>
      </c>
      <c r="B2021" s="82"/>
      <c r="C2021" s="53"/>
      <c r="D2021" s="82"/>
      <c r="E2021" s="59"/>
      <c r="F2021" s="59"/>
      <c r="H2021" s="86"/>
      <c r="I2021" s="86"/>
    </row>
    <row r="2022" spans="1:9" ht="15.75" customHeight="1">
      <c r="A2022" s="58" t="s">
        <v>44</v>
      </c>
      <c r="B2022" s="82">
        <f>B1832</f>
        <v>191.63</v>
      </c>
      <c r="C2022" s="53"/>
      <c r="D2022" s="363"/>
      <c r="E2022" s="59"/>
      <c r="F2022" s="63">
        <f>B2022*D2022</f>
        <v>0</v>
      </c>
      <c r="H2022" s="86"/>
      <c r="I2022" s="86"/>
    </row>
    <row r="2023" spans="1:9" ht="15.75" customHeight="1">
      <c r="A2023" s="53"/>
      <c r="B2023" s="82"/>
      <c r="C2023" s="53"/>
      <c r="D2023" s="82"/>
      <c r="E2023" s="59"/>
      <c r="F2023" s="59"/>
      <c r="H2023" s="86"/>
      <c r="I2023" s="86"/>
    </row>
    <row r="2024" spans="1:9" ht="15.75" customHeight="1">
      <c r="A2024" s="23" t="s">
        <v>451</v>
      </c>
      <c r="B2024" s="416"/>
      <c r="C2024" s="114"/>
      <c r="D2024" s="25" t="s">
        <v>23</v>
      </c>
      <c r="E2024" s="26"/>
      <c r="F2024" s="385">
        <f>SUM(F1945:F2023)</f>
        <v>0</v>
      </c>
      <c r="H2024" s="86"/>
      <c r="I2024" s="115"/>
    </row>
    <row r="2025" spans="1:9" ht="15.75" customHeight="1">
      <c r="A2025" s="9"/>
      <c r="B2025" s="82"/>
      <c r="C2025" s="53"/>
      <c r="D2025" s="27"/>
      <c r="E2025" s="27"/>
      <c r="F2025" s="59"/>
      <c r="H2025" s="86"/>
      <c r="I2025" s="115"/>
    </row>
    <row r="2026" spans="1:9" ht="15.75" customHeight="1">
      <c r="A2026" s="38" t="s">
        <v>502</v>
      </c>
      <c r="B2026" s="82"/>
      <c r="C2026" s="53"/>
      <c r="D2026" s="82"/>
      <c r="E2026" s="59"/>
      <c r="F2026" s="59"/>
      <c r="H2026" s="86"/>
      <c r="I2026" s="115"/>
    </row>
    <row r="2027" spans="1:9" ht="15.75" customHeight="1">
      <c r="A2027" s="53"/>
      <c r="B2027" s="82"/>
      <c r="C2027" s="53"/>
      <c r="D2027" s="82"/>
      <c r="E2027" s="59"/>
      <c r="F2027" s="59"/>
      <c r="H2027" s="86"/>
      <c r="I2027" s="86"/>
    </row>
    <row r="2028" spans="1:9" s="137" customFormat="1" ht="63.75">
      <c r="A2028" s="60" t="s">
        <v>503</v>
      </c>
      <c r="B2028" s="362"/>
      <c r="C2028" s="62"/>
      <c r="D2028" s="362"/>
      <c r="E2028" s="61"/>
      <c r="F2028" s="384"/>
      <c r="H2028" s="138"/>
      <c r="I2028" s="138"/>
    </row>
    <row r="2029" spans="1:9">
      <c r="A2029" s="53" t="s">
        <v>111</v>
      </c>
      <c r="B2029" s="82"/>
      <c r="C2029" s="53"/>
      <c r="D2029" s="82"/>
      <c r="E2029" s="59"/>
      <c r="F2029" s="59"/>
      <c r="H2029" s="86"/>
      <c r="I2029" s="86"/>
    </row>
    <row r="2030" spans="1:9" ht="15.75" customHeight="1">
      <c r="A2030" s="58" t="s">
        <v>22</v>
      </c>
      <c r="B2030" s="82">
        <f>(0.6*0.6*3.14*7)</f>
        <v>7.9128000000000007</v>
      </c>
      <c r="C2030" s="53"/>
      <c r="D2030" s="363"/>
      <c r="E2030" s="59"/>
      <c r="F2030" s="63">
        <f>B2030*D2030</f>
        <v>0</v>
      </c>
      <c r="H2030" s="86"/>
      <c r="I2030" s="86"/>
    </row>
    <row r="2031" spans="1:9" ht="15.75" customHeight="1">
      <c r="A2031" s="58"/>
      <c r="B2031" s="82"/>
      <c r="C2031" s="53"/>
      <c r="D2031" s="82"/>
      <c r="E2031" s="59"/>
      <c r="F2031" s="59"/>
      <c r="H2031" s="86"/>
      <c r="I2031" s="86"/>
    </row>
    <row r="2032" spans="1:9" ht="63.75">
      <c r="A2032" s="54" t="s">
        <v>504</v>
      </c>
      <c r="B2032" s="82"/>
      <c r="C2032" s="53"/>
      <c r="D2032" s="82"/>
      <c r="E2032" s="59"/>
      <c r="F2032" s="59"/>
      <c r="H2032" s="86"/>
      <c r="I2032" s="86"/>
    </row>
    <row r="2033" spans="1:9" ht="114.75" customHeight="1">
      <c r="A2033" s="54" t="s">
        <v>505</v>
      </c>
      <c r="B2033" s="82"/>
      <c r="C2033" s="53"/>
      <c r="D2033" s="82"/>
      <c r="E2033" s="59"/>
      <c r="F2033" s="59"/>
      <c r="H2033" s="86"/>
      <c r="I2033" s="86"/>
    </row>
    <row r="2034" spans="1:9" ht="15.75" customHeight="1">
      <c r="A2034" s="139" t="s">
        <v>45</v>
      </c>
      <c r="B2034" s="156">
        <v>7</v>
      </c>
      <c r="C2034" s="53"/>
      <c r="D2034" s="363"/>
      <c r="E2034" s="59"/>
      <c r="F2034" s="63">
        <f>B2034*D2034</f>
        <v>0</v>
      </c>
      <c r="H2034" s="86"/>
      <c r="I2034" s="86"/>
    </row>
    <row r="2035" spans="1:9" ht="15.75" hidden="1" customHeight="1">
      <c r="A2035" s="140"/>
      <c r="B2035" s="156"/>
      <c r="C2035" s="53"/>
      <c r="D2035" s="82"/>
      <c r="E2035" s="59"/>
      <c r="F2035" s="59"/>
      <c r="H2035" s="86"/>
      <c r="I2035" s="86"/>
    </row>
    <row r="2036" spans="1:9" ht="54" hidden="1" customHeight="1">
      <c r="A2036" s="64" t="s">
        <v>506</v>
      </c>
      <c r="B2036" s="82"/>
      <c r="C2036" s="53"/>
      <c r="D2036" s="82"/>
      <c r="E2036" s="59"/>
      <c r="F2036" s="59"/>
      <c r="H2036" s="86"/>
      <c r="I2036" s="86"/>
    </row>
    <row r="2037" spans="1:9" ht="127.5" hidden="1">
      <c r="A2037" s="64" t="s">
        <v>507</v>
      </c>
      <c r="B2037" s="82"/>
      <c r="C2037" s="53"/>
      <c r="D2037" s="82"/>
      <c r="E2037" s="59"/>
      <c r="F2037" s="59"/>
      <c r="H2037" s="86"/>
      <c r="I2037" s="86"/>
    </row>
    <row r="2038" spans="1:9" ht="15.75" hidden="1" customHeight="1">
      <c r="A2038" s="139" t="s">
        <v>45</v>
      </c>
      <c r="B2038" s="156">
        <v>0</v>
      </c>
      <c r="C2038" s="53"/>
      <c r="D2038" s="211"/>
      <c r="E2038" s="59"/>
      <c r="F2038" s="68">
        <f>B2038*D2038</f>
        <v>0</v>
      </c>
      <c r="H2038" s="86"/>
      <c r="I2038" s="86"/>
    </row>
    <row r="2039" spans="1:9" ht="12.75" hidden="1" customHeight="1">
      <c r="A2039" s="139"/>
      <c r="B2039" s="156"/>
      <c r="C2039" s="53"/>
      <c r="D2039" s="82"/>
      <c r="E2039" s="59"/>
      <c r="F2039" s="59"/>
      <c r="H2039" s="86"/>
      <c r="I2039" s="86"/>
    </row>
    <row r="2040" spans="1:9" ht="90" hidden="1" customHeight="1">
      <c r="A2040" s="64" t="s">
        <v>508</v>
      </c>
      <c r="B2040" s="203"/>
      <c r="C2040" s="66"/>
      <c r="D2040" s="203"/>
      <c r="E2040" s="65"/>
      <c r="F2040" s="65"/>
      <c r="H2040" s="86"/>
      <c r="I2040" s="86"/>
    </row>
    <row r="2041" spans="1:9" ht="89.25" hidden="1">
      <c r="A2041" s="64" t="s">
        <v>233</v>
      </c>
      <c r="B2041" s="203"/>
      <c r="C2041" s="66"/>
      <c r="D2041" s="203"/>
      <c r="E2041" s="65"/>
      <c r="F2041" s="65"/>
      <c r="H2041" s="86"/>
      <c r="I2041" s="86"/>
    </row>
    <row r="2042" spans="1:9" ht="14.25" hidden="1">
      <c r="A2042" s="67" t="s">
        <v>274</v>
      </c>
      <c r="B2042" s="203">
        <v>0</v>
      </c>
      <c r="C2042" s="66"/>
      <c r="D2042" s="211"/>
      <c r="E2042" s="65"/>
      <c r="F2042" s="68">
        <f>B2042*D2042</f>
        <v>0</v>
      </c>
      <c r="H2042" s="86"/>
      <c r="I2042" s="86"/>
    </row>
    <row r="2043" spans="1:9" hidden="1">
      <c r="A2043" s="67"/>
      <c r="B2043" s="203"/>
      <c r="C2043" s="66"/>
      <c r="D2043" s="203"/>
      <c r="E2043" s="65"/>
      <c r="F2043" s="65"/>
      <c r="H2043" s="86"/>
      <c r="I2043" s="86"/>
    </row>
    <row r="2044" spans="1:9" ht="143.44999999999999" hidden="1" customHeight="1">
      <c r="A2044" s="64" t="s">
        <v>509</v>
      </c>
      <c r="B2044" s="203"/>
      <c r="C2044" s="66"/>
      <c r="D2044" s="203"/>
      <c r="E2044" s="65"/>
      <c r="F2044" s="65"/>
      <c r="H2044" s="86"/>
      <c r="I2044" s="86"/>
    </row>
    <row r="2045" spans="1:9" hidden="1">
      <c r="A2045" s="67" t="s">
        <v>320</v>
      </c>
      <c r="B2045" s="203">
        <f>B1839</f>
        <v>0</v>
      </c>
      <c r="C2045" s="66"/>
      <c r="D2045" s="211"/>
      <c r="E2045" s="65"/>
      <c r="F2045" s="68">
        <f>B2045*D2045</f>
        <v>0</v>
      </c>
      <c r="H2045" s="86"/>
      <c r="I2045" s="86"/>
    </row>
    <row r="2046" spans="1:9" hidden="1">
      <c r="A2046" s="67"/>
      <c r="B2046" s="203"/>
      <c r="C2046" s="66"/>
      <c r="D2046" s="203"/>
      <c r="E2046" s="65"/>
      <c r="F2046" s="65"/>
      <c r="H2046" s="86"/>
      <c r="I2046" s="86"/>
    </row>
    <row r="2047" spans="1:9" ht="108.75" hidden="1" customHeight="1">
      <c r="A2047" s="64" t="s">
        <v>510</v>
      </c>
      <c r="B2047" s="203"/>
      <c r="C2047" s="66"/>
      <c r="D2047" s="203"/>
      <c r="E2047" s="65"/>
      <c r="F2047" s="65"/>
      <c r="H2047" s="86"/>
      <c r="I2047" s="86"/>
    </row>
    <row r="2048" spans="1:9" hidden="1">
      <c r="A2048" s="67" t="s">
        <v>320</v>
      </c>
      <c r="B2048" s="82">
        <v>0</v>
      </c>
      <c r="C2048" s="53"/>
      <c r="D2048" s="211"/>
      <c r="E2048" s="59"/>
      <c r="F2048" s="68">
        <f>B2048*D2048</f>
        <v>0</v>
      </c>
      <c r="H2048" s="86"/>
      <c r="I2048" s="86"/>
    </row>
    <row r="2049" spans="1:9" hidden="1">
      <c r="A2049" s="67" t="s">
        <v>511</v>
      </c>
      <c r="B2049" s="82">
        <v>0</v>
      </c>
      <c r="C2049" s="66"/>
      <c r="D2049" s="211"/>
      <c r="E2049" s="65"/>
      <c r="F2049" s="68">
        <f>B2049*D2049</f>
        <v>0</v>
      </c>
      <c r="H2049" s="86"/>
      <c r="I2049" s="86"/>
    </row>
    <row r="2050" spans="1:9" hidden="1">
      <c r="A2050" s="67" t="s">
        <v>512</v>
      </c>
      <c r="B2050" s="82">
        <v>0</v>
      </c>
      <c r="C2050" s="66"/>
      <c r="D2050" s="211"/>
      <c r="E2050" s="65"/>
      <c r="F2050" s="68">
        <f>B2050*D2050</f>
        <v>0</v>
      </c>
      <c r="H2050" s="86"/>
      <c r="I2050" s="86"/>
    </row>
    <row r="2051" spans="1:9" hidden="1">
      <c r="A2051" s="67"/>
      <c r="B2051" s="203"/>
      <c r="C2051" s="66"/>
      <c r="D2051" s="203"/>
      <c r="E2051" s="65"/>
      <c r="F2051" s="65"/>
      <c r="H2051" s="86"/>
      <c r="I2051" s="86"/>
    </row>
    <row r="2052" spans="1:9" ht="82.5" hidden="1" customHeight="1">
      <c r="A2052" s="64" t="s">
        <v>552</v>
      </c>
      <c r="B2052" s="203"/>
      <c r="C2052" s="66"/>
      <c r="D2052" s="203"/>
      <c r="E2052" s="65"/>
      <c r="F2052" s="65"/>
      <c r="H2052" s="86"/>
      <c r="I2052" s="86"/>
    </row>
    <row r="2053" spans="1:9" hidden="1">
      <c r="A2053" s="141" t="s">
        <v>514</v>
      </c>
      <c r="B2053" s="203">
        <v>0</v>
      </c>
      <c r="C2053" s="66"/>
      <c r="D2053" s="211"/>
      <c r="E2053" s="65"/>
      <c r="F2053" s="68">
        <f>B2053*D2053</f>
        <v>0</v>
      </c>
      <c r="H2053" s="86"/>
      <c r="I2053" s="86"/>
    </row>
    <row r="2054" spans="1:9" hidden="1">
      <c r="A2054" s="108"/>
      <c r="B2054" s="203"/>
      <c r="C2054" s="66"/>
      <c r="D2054" s="203"/>
      <c r="E2054" s="65"/>
      <c r="F2054" s="65"/>
      <c r="H2054" s="86"/>
      <c r="I2054" s="86"/>
    </row>
    <row r="2055" spans="1:9" ht="63.75" hidden="1">
      <c r="A2055" s="64" t="s">
        <v>515</v>
      </c>
      <c r="B2055" s="82"/>
      <c r="C2055" s="53"/>
      <c r="D2055" s="82"/>
      <c r="E2055" s="59"/>
      <c r="F2055" s="59"/>
      <c r="H2055" s="86"/>
      <c r="I2055" s="86"/>
    </row>
    <row r="2056" spans="1:9" ht="76.5" hidden="1">
      <c r="A2056" s="69" t="s">
        <v>516</v>
      </c>
      <c r="B2056" s="82"/>
      <c r="C2056" s="53"/>
      <c r="D2056" s="82"/>
      <c r="E2056" s="59"/>
      <c r="F2056" s="59"/>
      <c r="H2056" s="86"/>
      <c r="I2056" s="86"/>
    </row>
    <row r="2057" spans="1:9" hidden="1">
      <c r="A2057" s="67" t="s">
        <v>517</v>
      </c>
      <c r="B2057" s="82">
        <v>0</v>
      </c>
      <c r="C2057" s="53"/>
      <c r="D2057" s="211"/>
      <c r="E2057" s="59"/>
      <c r="F2057" s="142">
        <f>B2057*D2057</f>
        <v>0</v>
      </c>
      <c r="H2057" s="86"/>
      <c r="I2057" s="86"/>
    </row>
    <row r="2058" spans="1:9" hidden="1">
      <c r="A2058" s="108"/>
      <c r="B2058" s="203"/>
      <c r="C2058" s="66"/>
      <c r="D2058" s="203"/>
      <c r="E2058" s="65"/>
      <c r="F2058" s="65"/>
      <c r="H2058" s="86"/>
      <c r="I2058" s="86"/>
    </row>
    <row r="2059" spans="1:9" hidden="1">
      <c r="A2059" s="53" t="s">
        <v>518</v>
      </c>
      <c r="B2059" s="82"/>
      <c r="C2059" s="53"/>
      <c r="D2059" s="82"/>
      <c r="E2059" s="59"/>
      <c r="F2059" s="59"/>
      <c r="H2059" s="86"/>
      <c r="I2059" s="86"/>
    </row>
    <row r="2060" spans="1:9" hidden="1">
      <c r="A2060" s="53" t="s">
        <v>519</v>
      </c>
      <c r="B2060" s="82"/>
      <c r="C2060" s="53"/>
      <c r="D2060" s="82"/>
      <c r="E2060" s="59"/>
      <c r="F2060" s="59"/>
      <c r="H2060" s="86"/>
      <c r="I2060" s="86"/>
    </row>
    <row r="2061" spans="1:9" hidden="1">
      <c r="A2061" s="53" t="s">
        <v>128</v>
      </c>
      <c r="B2061" s="82"/>
      <c r="C2061" s="53"/>
      <c r="D2061" s="82"/>
      <c r="E2061" s="59"/>
      <c r="F2061" s="59"/>
      <c r="H2061" s="86"/>
      <c r="I2061" s="86"/>
    </row>
    <row r="2062" spans="1:9" hidden="1">
      <c r="A2062" s="53" t="s">
        <v>129</v>
      </c>
      <c r="B2062" s="82"/>
      <c r="C2062" s="53"/>
      <c r="D2062" s="82"/>
      <c r="E2062" s="59"/>
      <c r="F2062" s="59"/>
      <c r="H2062" s="86"/>
      <c r="I2062" s="86"/>
    </row>
    <row r="2063" spans="1:9" hidden="1">
      <c r="A2063" s="53" t="s">
        <v>130</v>
      </c>
      <c r="B2063" s="82"/>
      <c r="C2063" s="53"/>
      <c r="D2063" s="82"/>
      <c r="E2063" s="59"/>
      <c r="F2063" s="59"/>
      <c r="H2063" s="86"/>
      <c r="I2063" s="86"/>
    </row>
    <row r="2064" spans="1:9" hidden="1">
      <c r="A2064" s="53" t="s">
        <v>131</v>
      </c>
      <c r="B2064" s="82"/>
      <c r="C2064" s="53"/>
      <c r="D2064" s="82"/>
      <c r="E2064" s="59"/>
      <c r="F2064" s="59"/>
      <c r="H2064" s="86"/>
      <c r="I2064" s="86"/>
    </row>
    <row r="2065" spans="1:9" hidden="1">
      <c r="A2065" s="53" t="s">
        <v>132</v>
      </c>
      <c r="B2065" s="82"/>
      <c r="C2065" s="53"/>
      <c r="D2065" s="82"/>
      <c r="E2065" s="59"/>
      <c r="F2065" s="59"/>
      <c r="H2065" s="86"/>
      <c r="I2065" s="86"/>
    </row>
    <row r="2066" spans="1:9" hidden="1">
      <c r="A2066" s="53" t="s">
        <v>133</v>
      </c>
      <c r="B2066" s="82"/>
      <c r="C2066" s="53"/>
      <c r="D2066" s="82"/>
      <c r="E2066" s="59"/>
      <c r="F2066" s="59"/>
      <c r="H2066" s="86"/>
      <c r="I2066" s="86"/>
    </row>
    <row r="2067" spans="1:9" hidden="1">
      <c r="A2067" s="53" t="s">
        <v>134</v>
      </c>
      <c r="B2067" s="82"/>
      <c r="C2067" s="53"/>
      <c r="D2067" s="82"/>
      <c r="E2067" s="59"/>
      <c r="F2067" s="59"/>
      <c r="H2067" s="86"/>
      <c r="I2067" s="86"/>
    </row>
    <row r="2068" spans="1:9" hidden="1">
      <c r="A2068" s="53" t="s">
        <v>135</v>
      </c>
      <c r="B2068" s="82"/>
      <c r="C2068" s="53"/>
      <c r="D2068" s="82"/>
      <c r="E2068" s="59"/>
      <c r="F2068" s="59"/>
      <c r="H2068" s="86"/>
      <c r="I2068" s="86"/>
    </row>
    <row r="2069" spans="1:9" hidden="1">
      <c r="A2069" s="53" t="s">
        <v>520</v>
      </c>
      <c r="B2069" s="437"/>
      <c r="C2069" s="143">
        <f>1*10</f>
        <v>10</v>
      </c>
      <c r="D2069" s="211"/>
      <c r="E2069" s="59"/>
      <c r="F2069" s="68">
        <f t="shared" ref="F2069:F2074" si="17">C2069*D2069</f>
        <v>0</v>
      </c>
      <c r="H2069" s="86"/>
      <c r="I2069" s="86"/>
    </row>
    <row r="2070" spans="1:9" hidden="1">
      <c r="A2070" s="53" t="s">
        <v>521</v>
      </c>
      <c r="B2070" s="437"/>
      <c r="C2070" s="143">
        <f>1*30</f>
        <v>30</v>
      </c>
      <c r="D2070" s="211"/>
      <c r="E2070" s="59"/>
      <c r="F2070" s="68">
        <f t="shared" si="17"/>
        <v>0</v>
      </c>
      <c r="H2070" s="86"/>
      <c r="I2070" s="86"/>
    </row>
    <row r="2071" spans="1:9" hidden="1">
      <c r="A2071" s="53" t="s">
        <v>522</v>
      </c>
      <c r="B2071" s="437"/>
      <c r="C2071" s="143">
        <f>1*10</f>
        <v>10</v>
      </c>
      <c r="D2071" s="211"/>
      <c r="E2071" s="59"/>
      <c r="F2071" s="68">
        <f t="shared" si="17"/>
        <v>0</v>
      </c>
      <c r="H2071" s="86"/>
      <c r="I2071" s="86"/>
    </row>
    <row r="2072" spans="1:9" hidden="1">
      <c r="A2072" s="53" t="s">
        <v>523</v>
      </c>
      <c r="B2072" s="437"/>
      <c r="C2072" s="143">
        <f>1*15</f>
        <v>15</v>
      </c>
      <c r="D2072" s="211"/>
      <c r="E2072" s="59"/>
      <c r="F2072" s="68">
        <f t="shared" si="17"/>
        <v>0</v>
      </c>
      <c r="H2072" s="86"/>
      <c r="I2072" s="86"/>
    </row>
    <row r="2073" spans="1:9" hidden="1">
      <c r="A2073" s="53" t="s">
        <v>271</v>
      </c>
      <c r="B2073" s="437"/>
      <c r="C2073" s="143">
        <f>1*100</f>
        <v>100</v>
      </c>
      <c r="D2073" s="211"/>
      <c r="E2073" s="59"/>
      <c r="F2073" s="68">
        <f t="shared" si="17"/>
        <v>0</v>
      </c>
      <c r="H2073" s="86"/>
      <c r="I2073" s="86"/>
    </row>
    <row r="2074" spans="1:9" hidden="1">
      <c r="A2074" s="53" t="s">
        <v>272</v>
      </c>
      <c r="B2074" s="437"/>
      <c r="C2074" s="143">
        <f>1*30</f>
        <v>30</v>
      </c>
      <c r="D2074" s="211"/>
      <c r="E2074" s="59"/>
      <c r="F2074" s="68">
        <f t="shared" si="17"/>
        <v>0</v>
      </c>
      <c r="H2074" s="86"/>
      <c r="I2074" s="86"/>
    </row>
    <row r="2075" spans="1:9" hidden="1">
      <c r="A2075" s="108"/>
      <c r="B2075" s="203"/>
      <c r="C2075" s="66"/>
      <c r="D2075" s="203"/>
      <c r="E2075" s="65"/>
      <c r="F2075" s="65"/>
      <c r="H2075" s="86"/>
      <c r="I2075" s="86"/>
    </row>
    <row r="2076" spans="1:9" hidden="1">
      <c r="A2076" s="108"/>
      <c r="B2076" s="203"/>
      <c r="C2076" s="66"/>
      <c r="D2076" s="203"/>
      <c r="E2076" s="65"/>
      <c r="F2076" s="65"/>
      <c r="H2076" s="86"/>
      <c r="I2076" s="86"/>
    </row>
    <row r="2077" spans="1:9" s="147" customFormat="1" ht="25.5" hidden="1">
      <c r="A2077" s="144" t="s">
        <v>524</v>
      </c>
      <c r="B2077" s="371"/>
      <c r="C2077" s="146"/>
      <c r="D2077" s="371"/>
      <c r="E2077" s="145"/>
      <c r="F2077" s="387"/>
      <c r="H2077" s="148"/>
      <c r="I2077" s="148"/>
    </row>
    <row r="2078" spans="1:9" ht="38.25" hidden="1">
      <c r="A2078" s="149" t="s">
        <v>525</v>
      </c>
      <c r="B2078" s="67"/>
      <c r="C2078" s="151"/>
      <c r="D2078" s="151"/>
      <c r="E2078" s="152"/>
      <c r="F2078" s="65"/>
      <c r="H2078" s="86"/>
      <c r="I2078" s="86"/>
    </row>
    <row r="2079" spans="1:9" hidden="1">
      <c r="A2079" s="149" t="s">
        <v>526</v>
      </c>
      <c r="B2079" s="67"/>
      <c r="C2079" s="151"/>
      <c r="D2079" s="151"/>
      <c r="E2079" s="152"/>
      <c r="F2079" s="65"/>
      <c r="H2079" s="86"/>
      <c r="I2079" s="86"/>
    </row>
    <row r="2080" spans="1:9" ht="180.75" hidden="1" customHeight="1">
      <c r="A2080" s="69" t="s">
        <v>527</v>
      </c>
      <c r="B2080" s="67"/>
      <c r="C2080" s="151"/>
      <c r="D2080" s="151"/>
      <c r="E2080" s="152"/>
      <c r="F2080" s="65"/>
      <c r="H2080" s="86"/>
      <c r="I2080" s="86"/>
    </row>
    <row r="2081" spans="1:9" ht="25.5" hidden="1">
      <c r="A2081" s="153" t="s">
        <v>528</v>
      </c>
      <c r="B2081" s="67"/>
      <c r="C2081" s="151"/>
      <c r="D2081" s="151"/>
      <c r="E2081" s="152"/>
      <c r="F2081" s="65"/>
      <c r="H2081" s="86"/>
      <c r="I2081" s="86"/>
    </row>
    <row r="2082" spans="1:9" ht="66.2" hidden="1" customHeight="1">
      <c r="A2082" s="69" t="s">
        <v>529</v>
      </c>
      <c r="B2082" s="151">
        <v>0</v>
      </c>
      <c r="C2082" s="1"/>
      <c r="D2082" s="154"/>
      <c r="E2082" s="1"/>
      <c r="F2082" s="68">
        <f>B2082*D2082</f>
        <v>0</v>
      </c>
      <c r="G2082" s="152">
        <f>B2082*D2082</f>
        <v>0</v>
      </c>
      <c r="H2082" s="86"/>
      <c r="I2082" s="86"/>
    </row>
    <row r="2083" spans="1:9" hidden="1">
      <c r="A2083" s="153"/>
      <c r="B2083" s="151"/>
      <c r="C2083" s="1"/>
      <c r="D2083" s="151"/>
      <c r="E2083" s="1"/>
      <c r="F2083" s="65"/>
      <c r="G2083" s="152"/>
      <c r="H2083" s="86"/>
      <c r="I2083" s="86"/>
    </row>
    <row r="2084" spans="1:9" ht="25.5" hidden="1">
      <c r="A2084" s="144" t="s">
        <v>530</v>
      </c>
      <c r="B2084" s="203"/>
      <c r="C2084" s="66"/>
      <c r="D2084" s="203"/>
      <c r="E2084" s="65"/>
      <c r="F2084" s="65"/>
      <c r="H2084" s="86"/>
      <c r="I2084" s="86"/>
    </row>
    <row r="2085" spans="1:9" ht="51" hidden="1">
      <c r="A2085" s="64" t="s">
        <v>531</v>
      </c>
      <c r="B2085" s="82"/>
      <c r="C2085" s="53"/>
      <c r="D2085" s="82"/>
      <c r="E2085" s="59"/>
      <c r="F2085" s="59"/>
      <c r="H2085" s="86"/>
      <c r="I2085" s="86"/>
    </row>
    <row r="2086" spans="1:9" ht="76.5" hidden="1">
      <c r="A2086" s="69" t="s">
        <v>532</v>
      </c>
      <c r="B2086" s="82"/>
      <c r="C2086" s="53"/>
      <c r="D2086" s="82"/>
      <c r="E2086" s="59"/>
      <c r="F2086" s="59"/>
      <c r="H2086" s="86"/>
      <c r="I2086" s="86"/>
    </row>
    <row r="2087" spans="1:9" hidden="1">
      <c r="A2087" s="67" t="s">
        <v>533</v>
      </c>
      <c r="B2087" s="82">
        <v>0</v>
      </c>
      <c r="C2087" s="53"/>
      <c r="D2087" s="211"/>
      <c r="E2087" s="59"/>
      <c r="F2087" s="142">
        <f>B2087*D2087</f>
        <v>0</v>
      </c>
      <c r="H2087" s="86"/>
      <c r="I2087" s="86"/>
    </row>
    <row r="2088" spans="1:9" hidden="1">
      <c r="A2088" s="67"/>
      <c r="B2088" s="82"/>
      <c r="C2088" s="53"/>
      <c r="D2088" s="203"/>
      <c r="E2088" s="59"/>
      <c r="F2088" s="155"/>
      <c r="H2088" s="86"/>
      <c r="I2088" s="86"/>
    </row>
    <row r="2089" spans="1:9" ht="25.5" hidden="1">
      <c r="A2089" s="144" t="s">
        <v>530</v>
      </c>
      <c r="B2089" s="203"/>
      <c r="C2089" s="66"/>
      <c r="D2089" s="203"/>
      <c r="E2089" s="65"/>
      <c r="F2089" s="65"/>
      <c r="H2089" s="86"/>
      <c r="I2089" s="86"/>
    </row>
    <row r="2090" spans="1:9" hidden="1">
      <c r="A2090" s="53" t="s">
        <v>534</v>
      </c>
      <c r="B2090" s="82"/>
      <c r="C2090" s="53"/>
      <c r="D2090" s="82"/>
      <c r="E2090" s="59"/>
      <c r="F2090" s="59"/>
      <c r="H2090" s="86"/>
      <c r="I2090" s="86"/>
    </row>
    <row r="2091" spans="1:9" hidden="1">
      <c r="A2091" s="53" t="s">
        <v>127</v>
      </c>
      <c r="B2091" s="82"/>
      <c r="C2091" s="53"/>
      <c r="D2091" s="82"/>
      <c r="E2091" s="59"/>
      <c r="F2091" s="59"/>
      <c r="H2091" s="86"/>
      <c r="I2091" s="86"/>
    </row>
    <row r="2092" spans="1:9" hidden="1">
      <c r="A2092" s="53" t="s">
        <v>128</v>
      </c>
      <c r="B2092" s="82"/>
      <c r="C2092" s="53"/>
      <c r="D2092" s="82"/>
      <c r="E2092" s="59"/>
      <c r="F2092" s="59"/>
      <c r="H2092" s="86"/>
      <c r="I2092" s="86"/>
    </row>
    <row r="2093" spans="1:9" hidden="1">
      <c r="A2093" s="53" t="s">
        <v>129</v>
      </c>
      <c r="B2093" s="82"/>
      <c r="C2093" s="53"/>
      <c r="D2093" s="82"/>
      <c r="E2093" s="59"/>
      <c r="F2093" s="59"/>
      <c r="H2093" s="86"/>
      <c r="I2093" s="86"/>
    </row>
    <row r="2094" spans="1:9" hidden="1">
      <c r="A2094" s="53" t="s">
        <v>130</v>
      </c>
      <c r="B2094" s="82"/>
      <c r="C2094" s="53"/>
      <c r="D2094" s="82"/>
      <c r="E2094" s="59"/>
      <c r="F2094" s="59"/>
      <c r="H2094" s="86"/>
      <c r="I2094" s="86"/>
    </row>
    <row r="2095" spans="1:9" hidden="1">
      <c r="A2095" s="53" t="s">
        <v>131</v>
      </c>
      <c r="B2095" s="82"/>
      <c r="C2095" s="53"/>
      <c r="D2095" s="82"/>
      <c r="E2095" s="59"/>
      <c r="F2095" s="59"/>
      <c r="H2095" s="86"/>
      <c r="I2095" s="86"/>
    </row>
    <row r="2096" spans="1:9" hidden="1">
      <c r="A2096" s="53" t="s">
        <v>132</v>
      </c>
      <c r="B2096" s="82"/>
      <c r="C2096" s="53"/>
      <c r="D2096" s="82"/>
      <c r="E2096" s="59"/>
      <c r="F2096" s="59"/>
      <c r="H2096" s="86"/>
      <c r="I2096" s="86"/>
    </row>
    <row r="2097" spans="1:9" hidden="1">
      <c r="A2097" s="53" t="s">
        <v>133</v>
      </c>
      <c r="B2097" s="82"/>
      <c r="C2097" s="53"/>
      <c r="D2097" s="82"/>
      <c r="E2097" s="59"/>
      <c r="F2097" s="59"/>
      <c r="H2097" s="86"/>
      <c r="I2097" s="86"/>
    </row>
    <row r="2098" spans="1:9" hidden="1">
      <c r="A2098" s="53" t="s">
        <v>134</v>
      </c>
      <c r="B2098" s="82"/>
      <c r="C2098" s="53"/>
      <c r="D2098" s="82"/>
      <c r="E2098" s="59"/>
      <c r="F2098" s="59"/>
      <c r="H2098" s="86"/>
      <c r="I2098" s="86"/>
    </row>
    <row r="2099" spans="1:9" hidden="1">
      <c r="A2099" s="53" t="s">
        <v>135</v>
      </c>
      <c r="B2099" s="82"/>
      <c r="C2099" s="53"/>
      <c r="D2099" s="82"/>
      <c r="E2099" s="59"/>
      <c r="F2099" s="59"/>
      <c r="H2099" s="86"/>
      <c r="I2099" s="86"/>
    </row>
    <row r="2100" spans="1:9" hidden="1">
      <c r="A2100" s="53" t="s">
        <v>520</v>
      </c>
      <c r="B2100" s="437"/>
      <c r="C2100" s="143">
        <f>2*10</f>
        <v>20</v>
      </c>
      <c r="D2100" s="211"/>
      <c r="E2100" s="59"/>
      <c r="F2100" s="68">
        <f t="shared" ref="F2100:F2105" si="18">C2100*D2100</f>
        <v>0</v>
      </c>
      <c r="H2100" s="86"/>
      <c r="I2100" s="86"/>
    </row>
    <row r="2101" spans="1:9" hidden="1">
      <c r="A2101" s="53" t="s">
        <v>521</v>
      </c>
      <c r="B2101" s="437"/>
      <c r="C2101" s="143">
        <f>2*30</f>
        <v>60</v>
      </c>
      <c r="D2101" s="211"/>
      <c r="E2101" s="59"/>
      <c r="F2101" s="68">
        <f t="shared" si="18"/>
        <v>0</v>
      </c>
      <c r="H2101" s="86"/>
      <c r="I2101" s="86"/>
    </row>
    <row r="2102" spans="1:9" hidden="1">
      <c r="A2102" s="53" t="s">
        <v>522</v>
      </c>
      <c r="B2102" s="437"/>
      <c r="C2102" s="143">
        <f>2*10</f>
        <v>20</v>
      </c>
      <c r="D2102" s="211"/>
      <c r="E2102" s="59"/>
      <c r="F2102" s="68">
        <f t="shared" si="18"/>
        <v>0</v>
      </c>
      <c r="H2102" s="86"/>
      <c r="I2102" s="86"/>
    </row>
    <row r="2103" spans="1:9" hidden="1">
      <c r="A2103" s="53" t="s">
        <v>523</v>
      </c>
      <c r="B2103" s="437"/>
      <c r="C2103" s="143">
        <f>2*15</f>
        <v>30</v>
      </c>
      <c r="D2103" s="211"/>
      <c r="E2103" s="59"/>
      <c r="F2103" s="68">
        <f t="shared" si="18"/>
        <v>0</v>
      </c>
      <c r="H2103" s="86"/>
      <c r="I2103" s="86"/>
    </row>
    <row r="2104" spans="1:9" hidden="1">
      <c r="A2104" s="53" t="s">
        <v>271</v>
      </c>
      <c r="B2104" s="437"/>
      <c r="C2104" s="143">
        <f>2*100</f>
        <v>200</v>
      </c>
      <c r="D2104" s="211"/>
      <c r="E2104" s="59"/>
      <c r="F2104" s="68">
        <f t="shared" si="18"/>
        <v>0</v>
      </c>
      <c r="H2104" s="86"/>
      <c r="I2104" s="86"/>
    </row>
    <row r="2105" spans="1:9" hidden="1">
      <c r="A2105" s="53" t="s">
        <v>272</v>
      </c>
      <c r="B2105" s="437"/>
      <c r="C2105" s="143">
        <f>2*30</f>
        <v>60</v>
      </c>
      <c r="D2105" s="211"/>
      <c r="E2105" s="59"/>
      <c r="F2105" s="68">
        <f t="shared" si="18"/>
        <v>0</v>
      </c>
      <c r="H2105" s="86"/>
      <c r="I2105" s="86"/>
    </row>
    <row r="2106" spans="1:9" hidden="1">
      <c r="A2106" s="108"/>
      <c r="B2106" s="203"/>
      <c r="C2106" s="66"/>
      <c r="D2106" s="203"/>
      <c r="E2106" s="65"/>
      <c r="F2106" s="65"/>
      <c r="H2106" s="86"/>
      <c r="I2106" s="86"/>
    </row>
    <row r="2107" spans="1:9">
      <c r="A2107" s="67"/>
      <c r="B2107" s="203"/>
      <c r="C2107" s="66"/>
      <c r="D2107" s="203"/>
      <c r="E2107" s="65"/>
      <c r="F2107" s="65"/>
      <c r="H2107" s="86"/>
      <c r="I2107" s="86"/>
    </row>
    <row r="2108" spans="1:9" ht="15.75">
      <c r="A2108" s="23" t="s">
        <v>502</v>
      </c>
      <c r="B2108" s="436"/>
      <c r="C2108" s="41"/>
      <c r="D2108" s="25" t="s">
        <v>23</v>
      </c>
      <c r="E2108" s="26"/>
      <c r="F2108" s="385">
        <f>SUM(F2026:F2107)</f>
        <v>0</v>
      </c>
      <c r="H2108" s="86"/>
      <c r="I2108" s="115"/>
    </row>
    <row r="2109" spans="1:9">
      <c r="A2109" s="53"/>
      <c r="B2109" s="82"/>
      <c r="C2109" s="53"/>
      <c r="D2109" s="82"/>
      <c r="E2109" s="59"/>
      <c r="F2109" s="59"/>
      <c r="H2109" s="86"/>
      <c r="I2109" s="115"/>
    </row>
    <row r="2110" spans="1:9" ht="15.75">
      <c r="A2110" s="9" t="s">
        <v>33</v>
      </c>
      <c r="B2110" s="82"/>
      <c r="C2110" s="53"/>
      <c r="D2110" s="82"/>
      <c r="E2110" s="59"/>
      <c r="F2110" s="59"/>
      <c r="H2110" s="86"/>
      <c r="I2110" s="115"/>
    </row>
    <row r="2111" spans="1:9">
      <c r="A2111" s="53"/>
      <c r="B2111" s="82"/>
      <c r="C2111" s="53"/>
      <c r="D2111" s="82"/>
      <c r="E2111" s="59"/>
      <c r="F2111" s="59"/>
      <c r="H2111" s="86"/>
      <c r="I2111" s="86"/>
    </row>
    <row r="2112" spans="1:9" ht="63.75">
      <c r="A2112" s="54" t="s">
        <v>535</v>
      </c>
      <c r="B2112" s="82"/>
      <c r="C2112" s="53"/>
      <c r="D2112" s="82"/>
      <c r="E2112" s="59"/>
      <c r="F2112" s="59"/>
      <c r="H2112" s="86"/>
      <c r="I2112" s="86"/>
    </row>
    <row r="2113" spans="1:9">
      <c r="A2113" s="58" t="s">
        <v>45</v>
      </c>
      <c r="B2113" s="82">
        <v>1</v>
      </c>
      <c r="C2113" s="58"/>
      <c r="D2113" s="363"/>
      <c r="E2113" s="59"/>
      <c r="F2113" s="63">
        <f>B2113*D2113</f>
        <v>0</v>
      </c>
      <c r="H2113" s="86"/>
      <c r="I2113" s="86"/>
    </row>
    <row r="2114" spans="1:9">
      <c r="A2114" s="53"/>
      <c r="B2114" s="82"/>
      <c r="C2114" s="53"/>
      <c r="D2114" s="82"/>
      <c r="E2114" s="59"/>
      <c r="F2114" s="59"/>
      <c r="H2114" s="86"/>
      <c r="I2114" s="86"/>
    </row>
    <row r="2115" spans="1:9" ht="15.75">
      <c r="A2115" s="23" t="s">
        <v>33</v>
      </c>
      <c r="B2115" s="436"/>
      <c r="C2115" s="41"/>
      <c r="D2115" s="25" t="s">
        <v>23</v>
      </c>
      <c r="E2115" s="26"/>
      <c r="F2115" s="385">
        <f>SUM(F2113:F2114)</f>
        <v>0</v>
      </c>
      <c r="H2115" s="86"/>
      <c r="I2115" s="115"/>
    </row>
    <row r="2116" spans="1:9" ht="16.5" customHeight="1">
      <c r="A2116" s="53"/>
      <c r="B2116" s="82"/>
      <c r="C2116" s="53"/>
      <c r="D2116" s="82"/>
      <c r="E2116" s="59"/>
      <c r="F2116" s="59"/>
      <c r="H2116" s="86"/>
      <c r="I2116" s="115"/>
    </row>
    <row r="2117" spans="1:9" ht="16.5">
      <c r="A2117" s="43" t="s">
        <v>180</v>
      </c>
      <c r="B2117" s="82"/>
      <c r="C2117" s="53"/>
      <c r="D2117" s="82"/>
      <c r="E2117" s="59"/>
      <c r="F2117" s="59"/>
      <c r="H2117" s="86"/>
      <c r="I2117" s="115"/>
    </row>
    <row r="2118" spans="1:9">
      <c r="A2118" s="32"/>
      <c r="B2118" s="82"/>
      <c r="C2118" s="53"/>
      <c r="D2118" s="82"/>
      <c r="E2118" s="59"/>
      <c r="F2118" s="59"/>
      <c r="H2118" s="86"/>
      <c r="I2118" s="115"/>
    </row>
    <row r="2119" spans="1:9" hidden="1">
      <c r="A2119" s="53" t="s">
        <v>536</v>
      </c>
      <c r="B2119" s="82"/>
      <c r="C2119" s="53"/>
      <c r="D2119" s="82"/>
      <c r="E2119" s="59"/>
      <c r="F2119" s="59"/>
      <c r="H2119" s="86"/>
      <c r="I2119" s="115"/>
    </row>
    <row r="2120" spans="1:9" hidden="1">
      <c r="A2120" s="53" t="s">
        <v>153</v>
      </c>
      <c r="B2120" s="82"/>
      <c r="C2120" s="53"/>
      <c r="D2120" s="82"/>
      <c r="E2120" s="59"/>
      <c r="F2120" s="59"/>
      <c r="H2120" s="86"/>
      <c r="I2120" s="115"/>
    </row>
    <row r="2121" spans="1:9" hidden="1">
      <c r="A2121" s="53" t="s">
        <v>154</v>
      </c>
      <c r="B2121" s="82"/>
      <c r="C2121" s="53"/>
      <c r="D2121" s="82"/>
      <c r="E2121" s="59"/>
      <c r="F2121" s="59"/>
      <c r="H2121" s="86"/>
      <c r="I2121" s="115"/>
    </row>
    <row r="2122" spans="1:9" hidden="1">
      <c r="A2122" s="53" t="s">
        <v>155</v>
      </c>
      <c r="B2122" s="82"/>
      <c r="C2122" s="53"/>
      <c r="D2122" s="82"/>
      <c r="E2122" s="59"/>
      <c r="F2122" s="59"/>
      <c r="H2122" s="86"/>
      <c r="I2122" s="115"/>
    </row>
    <row r="2123" spans="1:9" hidden="1">
      <c r="A2123" s="53" t="s">
        <v>156</v>
      </c>
      <c r="B2123" s="82"/>
      <c r="C2123" s="53"/>
      <c r="D2123" s="82"/>
      <c r="E2123" s="59"/>
      <c r="F2123" s="59"/>
      <c r="H2123" s="86"/>
      <c r="I2123" s="115"/>
    </row>
    <row r="2124" spans="1:9" hidden="1">
      <c r="A2124" s="53" t="s">
        <v>41</v>
      </c>
      <c r="B2124" s="82"/>
      <c r="C2124" s="53"/>
      <c r="D2124" s="82"/>
      <c r="E2124" s="59"/>
      <c r="F2124" s="59"/>
      <c r="H2124" s="86"/>
      <c r="I2124" s="115"/>
    </row>
    <row r="2125" spans="1:9" hidden="1">
      <c r="A2125" s="58" t="s">
        <v>44</v>
      </c>
      <c r="B2125" s="82">
        <v>0</v>
      </c>
      <c r="C2125" s="58"/>
      <c r="D2125" s="363"/>
      <c r="E2125" s="59"/>
      <c r="F2125" s="63">
        <f>B2125*D2125</f>
        <v>0</v>
      </c>
      <c r="H2125" s="86"/>
      <c r="I2125" s="115"/>
    </row>
    <row r="2126" spans="1:9" hidden="1">
      <c r="A2126" s="32"/>
      <c r="B2126" s="82"/>
      <c r="C2126" s="53"/>
      <c r="D2126" s="82"/>
      <c r="E2126" s="59"/>
      <c r="F2126" s="59"/>
      <c r="H2126" s="86"/>
      <c r="I2126" s="115"/>
    </row>
    <row r="2127" spans="1:9" ht="102">
      <c r="A2127" s="60" t="s">
        <v>537</v>
      </c>
      <c r="B2127" s="82"/>
      <c r="C2127" s="53"/>
      <c r="D2127" s="82"/>
      <c r="E2127" s="59"/>
      <c r="F2127" s="59"/>
      <c r="H2127" s="86"/>
      <c r="I2127" s="115"/>
    </row>
    <row r="2128" spans="1:9" ht="69.75" customHeight="1">
      <c r="A2128" s="60" t="s">
        <v>324</v>
      </c>
      <c r="B2128" s="82"/>
      <c r="C2128" s="53"/>
      <c r="D2128" s="82"/>
      <c r="E2128" s="59"/>
      <c r="F2128" s="59"/>
      <c r="H2128" s="86"/>
      <c r="I2128" s="115"/>
    </row>
    <row r="2129" spans="1:9" ht="38.25">
      <c r="A2129" s="60" t="s">
        <v>325</v>
      </c>
      <c r="B2129" s="82"/>
      <c r="C2129" s="53"/>
      <c r="D2129" s="82"/>
      <c r="E2129" s="59"/>
      <c r="F2129" s="59"/>
      <c r="H2129" s="86"/>
      <c r="I2129" s="115"/>
    </row>
    <row r="2130" spans="1:9" ht="51">
      <c r="A2130" s="60" t="s">
        <v>326</v>
      </c>
      <c r="B2130" s="82"/>
      <c r="C2130" s="53"/>
      <c r="D2130" s="82"/>
      <c r="E2130" s="59"/>
      <c r="F2130" s="59"/>
      <c r="H2130" s="86"/>
      <c r="I2130" s="115"/>
    </row>
    <row r="2131" spans="1:9">
      <c r="A2131" s="58" t="s">
        <v>44</v>
      </c>
      <c r="B2131" s="82">
        <v>5</v>
      </c>
      <c r="C2131" s="58"/>
      <c r="D2131" s="363"/>
      <c r="E2131" s="59"/>
      <c r="F2131" s="63">
        <f>B2131*D2131</f>
        <v>0</v>
      </c>
      <c r="H2131" s="86"/>
      <c r="I2131" s="115"/>
    </row>
    <row r="2132" spans="1:9">
      <c r="A2132" s="32"/>
      <c r="B2132" s="82"/>
      <c r="C2132" s="53"/>
      <c r="D2132" s="82"/>
      <c r="E2132" s="59"/>
      <c r="F2132" s="59"/>
      <c r="H2132" s="86"/>
      <c r="I2132" s="115"/>
    </row>
    <row r="2133" spans="1:9" ht="75.75" customHeight="1">
      <c r="A2133" s="60" t="s">
        <v>538</v>
      </c>
      <c r="B2133" s="82"/>
      <c r="C2133" s="53"/>
      <c r="D2133" s="82"/>
      <c r="E2133" s="59"/>
      <c r="F2133" s="59"/>
      <c r="H2133" s="86"/>
      <c r="I2133" s="115"/>
    </row>
    <row r="2134" spans="1:9" ht="89.25">
      <c r="A2134" s="60" t="s">
        <v>328</v>
      </c>
      <c r="B2134" s="82"/>
      <c r="C2134" s="53"/>
      <c r="D2134" s="82"/>
      <c r="E2134" s="59"/>
      <c r="F2134" s="59"/>
      <c r="H2134" s="86"/>
      <c r="I2134" s="115"/>
    </row>
    <row r="2135" spans="1:9" ht="25.5">
      <c r="A2135" s="60" t="s">
        <v>329</v>
      </c>
      <c r="B2135" s="82"/>
      <c r="C2135" s="53"/>
      <c r="D2135" s="82"/>
      <c r="E2135" s="59"/>
      <c r="F2135" s="59"/>
      <c r="H2135" s="86"/>
      <c r="I2135" s="115"/>
    </row>
    <row r="2136" spans="1:9" ht="38.25">
      <c r="A2136" s="60" t="s">
        <v>330</v>
      </c>
      <c r="B2136" s="82"/>
      <c r="C2136" s="53"/>
      <c r="D2136" s="82"/>
      <c r="E2136" s="59"/>
      <c r="F2136" s="59"/>
      <c r="H2136" s="86"/>
      <c r="I2136" s="115"/>
    </row>
    <row r="2137" spans="1:9">
      <c r="A2137" s="58" t="s">
        <v>44</v>
      </c>
      <c r="B2137" s="82">
        <v>5</v>
      </c>
      <c r="C2137" s="58"/>
      <c r="D2137" s="363"/>
      <c r="E2137" s="59"/>
      <c r="F2137" s="63">
        <f>B2137*D2137</f>
        <v>0</v>
      </c>
      <c r="H2137" s="86"/>
      <c r="I2137" s="115"/>
    </row>
    <row r="2138" spans="1:9">
      <c r="A2138" s="32"/>
      <c r="B2138" s="82"/>
      <c r="C2138" s="53"/>
      <c r="D2138" s="82"/>
      <c r="E2138" s="59"/>
      <c r="F2138" s="59"/>
      <c r="H2138" s="86"/>
      <c r="I2138" s="115"/>
    </row>
    <row r="2139" spans="1:9">
      <c r="A2139" s="53" t="s">
        <v>539</v>
      </c>
      <c r="B2139" s="82"/>
      <c r="C2139" s="53"/>
      <c r="D2139" s="82"/>
      <c r="E2139" s="59"/>
      <c r="F2139" s="59"/>
      <c r="H2139" s="86"/>
      <c r="I2139" s="115"/>
    </row>
    <row r="2140" spans="1:9" ht="38.25">
      <c r="A2140" s="60" t="s">
        <v>331</v>
      </c>
      <c r="B2140" s="82"/>
      <c r="C2140" s="53"/>
      <c r="D2140" s="82"/>
      <c r="E2140" s="59"/>
      <c r="F2140" s="59"/>
      <c r="H2140" s="86"/>
      <c r="I2140" s="115"/>
    </row>
    <row r="2141" spans="1:9">
      <c r="A2141" s="58" t="s">
        <v>45</v>
      </c>
      <c r="B2141" s="82">
        <v>1</v>
      </c>
      <c r="C2141" s="58"/>
      <c r="D2141" s="363"/>
      <c r="E2141" s="59"/>
      <c r="F2141" s="63">
        <f>B2141*D2141</f>
        <v>0</v>
      </c>
      <c r="H2141" s="86"/>
      <c r="I2141" s="115"/>
    </row>
    <row r="2142" spans="1:9">
      <c r="A2142" s="32"/>
      <c r="B2142" s="82"/>
      <c r="C2142" s="53"/>
      <c r="D2142" s="82"/>
      <c r="E2142" s="59"/>
      <c r="F2142" s="59"/>
      <c r="H2142" s="86"/>
      <c r="I2142" s="115"/>
    </row>
    <row r="2143" spans="1:9" ht="38.25">
      <c r="A2143" s="60" t="s">
        <v>540</v>
      </c>
      <c r="B2143" s="82"/>
      <c r="C2143" s="53"/>
      <c r="D2143" s="82"/>
      <c r="E2143" s="59"/>
      <c r="F2143" s="59"/>
      <c r="H2143" s="86"/>
      <c r="I2143" s="86"/>
    </row>
    <row r="2144" spans="1:9">
      <c r="A2144" s="53" t="s">
        <v>21</v>
      </c>
      <c r="B2144" s="82"/>
      <c r="C2144" s="53"/>
      <c r="D2144" s="82"/>
      <c r="E2144" s="59"/>
      <c r="F2144" s="59"/>
      <c r="H2144" s="86"/>
      <c r="I2144" s="86"/>
    </row>
    <row r="2145" spans="1:9">
      <c r="A2145" s="53" t="s">
        <v>541</v>
      </c>
      <c r="B2145" s="82">
        <f>B1832</f>
        <v>191.63</v>
      </c>
      <c r="C2145" s="53"/>
      <c r="D2145" s="363"/>
      <c r="E2145" s="59"/>
      <c r="F2145" s="63">
        <f>B2145*D2145</f>
        <v>0</v>
      </c>
      <c r="H2145" s="86"/>
      <c r="I2145" s="86"/>
    </row>
    <row r="2146" spans="1:9">
      <c r="A2146" s="84" t="s">
        <v>241</v>
      </c>
      <c r="B2146" s="82">
        <f>B1832</f>
        <v>191.63</v>
      </c>
      <c r="C2146" s="53"/>
      <c r="D2146" s="363"/>
      <c r="E2146" s="59"/>
      <c r="F2146" s="63">
        <f>B2146*D2146</f>
        <v>0</v>
      </c>
      <c r="H2146" s="86"/>
      <c r="I2146" s="86"/>
    </row>
    <row r="2147" spans="1:9">
      <c r="A2147" s="84"/>
      <c r="B2147" s="82"/>
      <c r="C2147" s="53"/>
      <c r="D2147" s="82"/>
      <c r="E2147" s="59"/>
      <c r="F2147" s="59"/>
      <c r="H2147" s="86"/>
      <c r="I2147" s="86"/>
    </row>
    <row r="2148" spans="1:9" ht="63.75">
      <c r="A2148" s="84" t="s">
        <v>542</v>
      </c>
      <c r="B2148" s="82"/>
      <c r="C2148" s="20"/>
      <c r="D2148" s="364"/>
      <c r="E2148" s="21"/>
      <c r="F2148" s="21"/>
      <c r="H2148" s="86"/>
      <c r="I2148" s="86"/>
    </row>
    <row r="2149" spans="1:9">
      <c r="A2149" s="58" t="s">
        <v>44</v>
      </c>
      <c r="B2149" s="82">
        <f>B1832</f>
        <v>191.63</v>
      </c>
      <c r="C2149" s="20"/>
      <c r="D2149" s="363"/>
      <c r="E2149" s="21"/>
      <c r="F2149" s="63">
        <f>B2149*D2149</f>
        <v>0</v>
      </c>
      <c r="H2149" s="86"/>
      <c r="I2149" s="86"/>
    </row>
    <row r="2150" spans="1:9">
      <c r="A2150" s="22"/>
      <c r="B2150" s="364"/>
      <c r="C2150" s="20"/>
      <c r="D2150" s="364"/>
      <c r="E2150" s="21"/>
      <c r="F2150" s="21"/>
      <c r="H2150" s="86"/>
      <c r="I2150" s="86"/>
    </row>
    <row r="2151" spans="1:9" ht="72" hidden="1" customHeight="1">
      <c r="A2151" s="64" t="s">
        <v>543</v>
      </c>
      <c r="B2151" s="82"/>
      <c r="C2151" s="53"/>
      <c r="D2151" s="82"/>
      <c r="E2151" s="59"/>
      <c r="F2151" s="59"/>
      <c r="H2151" s="86"/>
      <c r="I2151" s="86"/>
    </row>
    <row r="2152" spans="1:9" hidden="1">
      <c r="A2152" s="58" t="s">
        <v>44</v>
      </c>
      <c r="B2152" s="82">
        <v>0</v>
      </c>
      <c r="C2152" s="53"/>
      <c r="D2152" s="363"/>
      <c r="E2152" s="59"/>
      <c r="F2152" s="63">
        <f>B2152*D2152</f>
        <v>0</v>
      </c>
      <c r="H2152" s="86"/>
      <c r="I2152" s="86"/>
    </row>
    <row r="2153" spans="1:9" hidden="1">
      <c r="A2153" s="58"/>
      <c r="B2153" s="82"/>
      <c r="C2153" s="53"/>
      <c r="D2153" s="82"/>
      <c r="E2153" s="59"/>
      <c r="F2153" s="59"/>
      <c r="H2153" s="86"/>
      <c r="I2153" s="86"/>
    </row>
    <row r="2154" spans="1:9" ht="51">
      <c r="A2154" s="60" t="s">
        <v>544</v>
      </c>
      <c r="B2154" s="82"/>
      <c r="C2154" s="53"/>
      <c r="D2154" s="82"/>
      <c r="E2154" s="59"/>
      <c r="F2154" s="59"/>
      <c r="H2154" s="86"/>
      <c r="I2154" s="86"/>
    </row>
    <row r="2155" spans="1:9">
      <c r="A2155" s="58" t="s">
        <v>44</v>
      </c>
      <c r="B2155" s="82">
        <f>B1832</f>
        <v>191.63</v>
      </c>
      <c r="C2155" s="53"/>
      <c r="D2155" s="363"/>
      <c r="E2155" s="59"/>
      <c r="F2155" s="63">
        <f>B2155*D2155</f>
        <v>0</v>
      </c>
      <c r="H2155" s="86"/>
      <c r="I2155" s="86"/>
    </row>
    <row r="2156" spans="1:9">
      <c r="A2156" s="58"/>
      <c r="B2156" s="82"/>
      <c r="C2156" s="53"/>
      <c r="D2156" s="82"/>
      <c r="E2156" s="59"/>
      <c r="F2156" s="59"/>
      <c r="H2156" s="86"/>
      <c r="I2156" s="86"/>
    </row>
    <row r="2157" spans="1:9" ht="16.5">
      <c r="A2157" s="46" t="s">
        <v>180</v>
      </c>
      <c r="B2157" s="436"/>
      <c r="C2157" s="41"/>
      <c r="D2157" s="25" t="s">
        <v>23</v>
      </c>
      <c r="E2157" s="26"/>
      <c r="F2157" s="385">
        <f>SUM(F2119:F2156)</f>
        <v>0</v>
      </c>
      <c r="H2157" s="86"/>
      <c r="I2157" s="115"/>
    </row>
    <row r="2158" spans="1:9" ht="16.5">
      <c r="A2158" s="43"/>
      <c r="B2158" s="365"/>
      <c r="C2158" s="33"/>
      <c r="D2158" s="27"/>
      <c r="E2158" s="27"/>
      <c r="F2158" s="59"/>
      <c r="H2158" s="86"/>
      <c r="I2158" s="115"/>
    </row>
    <row r="2159" spans="1:9" ht="18">
      <c r="A2159" s="47" t="s">
        <v>157</v>
      </c>
      <c r="B2159" s="365"/>
      <c r="C2159" s="33"/>
      <c r="D2159" s="27"/>
      <c r="E2159" s="27"/>
      <c r="F2159" s="59"/>
      <c r="H2159" s="86"/>
      <c r="I2159" s="115"/>
    </row>
    <row r="2160" spans="1:9" ht="17.100000000000001" customHeight="1">
      <c r="A2160" s="47"/>
      <c r="B2160" s="365"/>
      <c r="C2160" s="33"/>
      <c r="D2160" s="27"/>
      <c r="E2160" s="27"/>
      <c r="F2160" s="59"/>
      <c r="H2160" s="86"/>
      <c r="I2160" s="115"/>
    </row>
    <row r="2161" spans="1:9" ht="17.100000000000001" customHeight="1">
      <c r="A2161" s="98" t="s">
        <v>547</v>
      </c>
      <c r="B2161" s="365"/>
      <c r="C2161" s="33"/>
      <c r="D2161" s="27"/>
      <c r="E2161" s="27"/>
      <c r="F2161" s="59"/>
      <c r="H2161" s="86"/>
      <c r="I2161" s="115"/>
    </row>
    <row r="2162" spans="1:9" ht="17.100000000000001" customHeight="1">
      <c r="A2162" s="99" t="s">
        <v>417</v>
      </c>
      <c r="B2162" s="365"/>
      <c r="C2162" s="33"/>
      <c r="D2162" s="27"/>
      <c r="E2162" s="27"/>
      <c r="F2162" s="59"/>
      <c r="H2162" s="86"/>
      <c r="I2162" s="115"/>
    </row>
    <row r="2163" spans="1:9" ht="17.100000000000001" customHeight="1">
      <c r="A2163" s="100" t="s">
        <v>386</v>
      </c>
      <c r="B2163" s="365"/>
      <c r="C2163" s="33"/>
      <c r="D2163" s="27"/>
      <c r="E2163" s="27"/>
      <c r="F2163" s="59"/>
      <c r="H2163" s="86"/>
      <c r="I2163" s="115"/>
    </row>
    <row r="2164" spans="1:9" ht="17.100000000000001" customHeight="1">
      <c r="A2164" s="43"/>
      <c r="B2164" s="365"/>
      <c r="C2164" s="33"/>
      <c r="D2164" s="27"/>
      <c r="E2164" s="27"/>
      <c r="F2164" s="59"/>
      <c r="H2164" s="86"/>
      <c r="I2164" s="115"/>
    </row>
    <row r="2165" spans="1:9" ht="17.100000000000001" customHeight="1">
      <c r="A2165" s="53"/>
      <c r="B2165" s="82"/>
      <c r="C2165" s="53"/>
      <c r="D2165" s="82"/>
      <c r="E2165" s="59"/>
      <c r="F2165" s="59"/>
      <c r="H2165" s="86"/>
      <c r="I2165" s="115"/>
    </row>
    <row r="2166" spans="1:9" ht="17.100000000000001" customHeight="1">
      <c r="A2166" s="48"/>
      <c r="B2166" s="82"/>
      <c r="C2166" s="53"/>
      <c r="D2166" s="82"/>
      <c r="E2166" s="59"/>
      <c r="F2166" s="59"/>
      <c r="H2166" s="86"/>
      <c r="I2166" s="115"/>
    </row>
    <row r="2167" spans="1:9" ht="18">
      <c r="A2167" s="159" t="s">
        <v>36</v>
      </c>
      <c r="B2167" s="363"/>
      <c r="C2167" s="160"/>
      <c r="D2167" s="363"/>
      <c r="E2167" s="161"/>
      <c r="F2167" s="49">
        <f>F1870</f>
        <v>0</v>
      </c>
      <c r="H2167" s="86"/>
      <c r="I2167" s="115"/>
    </row>
    <row r="2168" spans="1:9" ht="18">
      <c r="A2168" s="48"/>
      <c r="B2168" s="82"/>
      <c r="C2168" s="53"/>
      <c r="D2168" s="82"/>
      <c r="E2168" s="59"/>
      <c r="F2168" s="50"/>
      <c r="H2168" s="86"/>
      <c r="I2168" s="115"/>
    </row>
    <row r="2169" spans="1:9" ht="18">
      <c r="A2169" s="159" t="s">
        <v>37</v>
      </c>
      <c r="B2169" s="363"/>
      <c r="C2169" s="160"/>
      <c r="D2169" s="363"/>
      <c r="E2169" s="161"/>
      <c r="F2169" s="49">
        <f>F1941</f>
        <v>0</v>
      </c>
      <c r="H2169" s="86"/>
      <c r="I2169" s="115"/>
    </row>
    <row r="2170" spans="1:9" ht="18">
      <c r="A2170" s="48"/>
      <c r="B2170" s="82"/>
      <c r="C2170" s="53"/>
      <c r="D2170" s="82"/>
      <c r="E2170" s="59"/>
      <c r="F2170" s="50"/>
      <c r="H2170" s="86"/>
      <c r="I2170" s="115"/>
    </row>
    <row r="2171" spans="1:9" ht="18">
      <c r="A2171" s="159" t="s">
        <v>545</v>
      </c>
      <c r="B2171" s="363"/>
      <c r="C2171" s="160"/>
      <c r="D2171" s="363"/>
      <c r="E2171" s="161"/>
      <c r="F2171" s="49">
        <f>F2024</f>
        <v>0</v>
      </c>
      <c r="H2171" s="86"/>
      <c r="I2171" s="115"/>
    </row>
    <row r="2172" spans="1:9" ht="18">
      <c r="A2172" s="48"/>
      <c r="B2172" s="82"/>
      <c r="C2172" s="53"/>
      <c r="D2172" s="82"/>
      <c r="E2172" s="59"/>
      <c r="F2172" s="50"/>
      <c r="H2172" s="86"/>
      <c r="I2172" s="115"/>
    </row>
    <row r="2173" spans="1:9" ht="18">
      <c r="A2173" s="159" t="s">
        <v>546</v>
      </c>
      <c r="B2173" s="363"/>
      <c r="C2173" s="160"/>
      <c r="D2173" s="363"/>
      <c r="E2173" s="161"/>
      <c r="F2173" s="49">
        <f>F2108</f>
        <v>0</v>
      </c>
      <c r="H2173" s="86"/>
      <c r="I2173" s="115"/>
    </row>
    <row r="2174" spans="1:9" ht="18">
      <c r="A2174" s="48"/>
      <c r="B2174" s="82"/>
      <c r="C2174" s="53"/>
      <c r="D2174" s="82"/>
      <c r="E2174" s="59"/>
      <c r="F2174" s="50"/>
      <c r="H2174" s="86"/>
      <c r="I2174" s="115"/>
    </row>
    <row r="2175" spans="1:9" ht="18">
      <c r="A2175" s="159" t="s">
        <v>39</v>
      </c>
      <c r="B2175" s="363"/>
      <c r="C2175" s="160"/>
      <c r="D2175" s="363"/>
      <c r="E2175" s="161"/>
      <c r="F2175" s="49">
        <f>F2115</f>
        <v>0</v>
      </c>
      <c r="H2175" s="86"/>
      <c r="I2175" s="115"/>
    </row>
    <row r="2176" spans="1:9" ht="18">
      <c r="A2176" s="48"/>
      <c r="B2176" s="82"/>
      <c r="C2176" s="53"/>
      <c r="D2176" s="82"/>
      <c r="E2176" s="59"/>
      <c r="F2176" s="50"/>
      <c r="H2176" s="86"/>
      <c r="I2176" s="115"/>
    </row>
    <row r="2177" spans="1:10" ht="18.75" thickBot="1">
      <c r="A2177" s="162" t="s">
        <v>40</v>
      </c>
      <c r="B2177" s="415"/>
      <c r="C2177" s="163"/>
      <c r="D2177" s="415"/>
      <c r="E2177" s="164"/>
      <c r="F2177" s="165">
        <f>F2157</f>
        <v>0</v>
      </c>
      <c r="H2177" s="86"/>
      <c r="I2177" s="115"/>
    </row>
    <row r="2178" spans="1:10" ht="18">
      <c r="A2178" s="48"/>
      <c r="B2178" s="82"/>
      <c r="C2178" s="53"/>
      <c r="D2178" s="82"/>
      <c r="E2178" s="59"/>
      <c r="F2178" s="50"/>
      <c r="H2178" s="86"/>
      <c r="I2178" s="115"/>
    </row>
    <row r="2179" spans="1:10" ht="18">
      <c r="A2179" s="51" t="s">
        <v>235</v>
      </c>
      <c r="B2179" s="416"/>
      <c r="C2179" s="114"/>
      <c r="D2179" s="416"/>
      <c r="E2179" s="114"/>
      <c r="F2179" s="49">
        <f>SUM(F2167:F2177)</f>
        <v>0</v>
      </c>
      <c r="H2179" s="86"/>
      <c r="I2179" s="115"/>
    </row>
    <row r="2180" spans="1:10" ht="18">
      <c r="A2180" s="47" t="s">
        <v>252</v>
      </c>
      <c r="B2180" s="82"/>
      <c r="C2180" s="53"/>
      <c r="D2180" s="82"/>
      <c r="E2180" s="59"/>
      <c r="F2180" s="50">
        <f>0.25*F2179</f>
        <v>0</v>
      </c>
      <c r="H2180" s="86"/>
      <c r="I2180" s="115"/>
    </row>
    <row r="2181" spans="1:10" ht="18.75" thickBot="1">
      <c r="A2181" s="166" t="s">
        <v>43</v>
      </c>
      <c r="B2181" s="417"/>
      <c r="C2181" s="167"/>
      <c r="D2181" s="417"/>
      <c r="E2181" s="167"/>
      <c r="F2181" s="165">
        <f>SUM(F2179:F2180)</f>
        <v>0</v>
      </c>
      <c r="H2181" s="86"/>
      <c r="I2181" s="115"/>
    </row>
    <row r="2182" spans="1:10">
      <c r="A2182" s="53"/>
      <c r="B2182" s="82"/>
      <c r="C2182" s="53"/>
      <c r="D2182" s="82"/>
      <c r="E2182" s="59"/>
      <c r="F2182" s="59"/>
      <c r="H2182" s="86"/>
      <c r="I2182" s="115"/>
    </row>
    <row r="2184" spans="1:10" ht="18">
      <c r="A2184" s="98" t="s">
        <v>416</v>
      </c>
    </row>
    <row r="2185" spans="1:10" ht="18">
      <c r="A2185" s="99" t="s">
        <v>417</v>
      </c>
    </row>
    <row r="2186" spans="1:10" ht="18">
      <c r="A2186" s="100" t="s">
        <v>389</v>
      </c>
    </row>
    <row r="2188" spans="1:10" s="106" customFormat="1" ht="15.75">
      <c r="A2188" s="9" t="s">
        <v>46</v>
      </c>
      <c r="B2188" s="367"/>
      <c r="C2188" s="102"/>
      <c r="D2188" s="367"/>
      <c r="E2188" s="101"/>
      <c r="F2188" s="101"/>
      <c r="G2188" s="103"/>
      <c r="H2188" s="104"/>
      <c r="I2188" s="105"/>
      <c r="J2188" s="103"/>
    </row>
    <row r="2189" spans="1:10" s="12" customFormat="1">
      <c r="A2189" s="53"/>
      <c r="B2189" s="82"/>
      <c r="C2189" s="53"/>
      <c r="D2189" s="82"/>
      <c r="E2189" s="59"/>
      <c r="F2189" s="59"/>
      <c r="H2189" s="107"/>
      <c r="I2189" s="107"/>
    </row>
    <row r="2190" spans="1:10" s="12" customFormat="1">
      <c r="A2190" s="53" t="s">
        <v>418</v>
      </c>
      <c r="B2190" s="82"/>
      <c r="C2190" s="53"/>
      <c r="D2190" s="82"/>
      <c r="E2190" s="59"/>
      <c r="F2190" s="59"/>
      <c r="H2190" s="107"/>
      <c r="I2190" s="107"/>
    </row>
    <row r="2191" spans="1:10" s="12" customFormat="1">
      <c r="A2191" s="53" t="s">
        <v>419</v>
      </c>
      <c r="B2191" s="82"/>
      <c r="C2191" s="53"/>
      <c r="D2191" s="82"/>
      <c r="E2191" s="59"/>
      <c r="F2191" s="59"/>
      <c r="H2191" s="107"/>
      <c r="I2191" s="107"/>
    </row>
    <row r="2192" spans="1:10" s="12" customFormat="1">
      <c r="A2192" s="53" t="s">
        <v>420</v>
      </c>
      <c r="B2192" s="82"/>
      <c r="C2192" s="53"/>
      <c r="D2192" s="82"/>
      <c r="E2192" s="59"/>
      <c r="F2192" s="59"/>
      <c r="H2192" s="107"/>
      <c r="I2192" s="107"/>
    </row>
    <row r="2193" spans="1:9" s="12" customFormat="1">
      <c r="A2193" s="53" t="s">
        <v>421</v>
      </c>
      <c r="B2193" s="82"/>
      <c r="C2193" s="53"/>
      <c r="D2193" s="82"/>
      <c r="E2193" s="59"/>
      <c r="F2193" s="59"/>
      <c r="H2193" s="107"/>
      <c r="I2193" s="107"/>
    </row>
    <row r="2194" spans="1:9" s="12" customFormat="1">
      <c r="A2194" s="53" t="s">
        <v>422</v>
      </c>
      <c r="B2194" s="82"/>
      <c r="C2194" s="53"/>
      <c r="D2194" s="82"/>
      <c r="E2194" s="59"/>
      <c r="F2194" s="59"/>
      <c r="H2194" s="107"/>
      <c r="I2194" s="107"/>
    </row>
    <row r="2195" spans="1:9" s="12" customFormat="1" hidden="1">
      <c r="A2195" s="108" t="s">
        <v>423</v>
      </c>
      <c r="B2195" s="363">
        <v>0</v>
      </c>
      <c r="C2195" s="53"/>
      <c r="D2195" s="363"/>
      <c r="E2195" s="59"/>
      <c r="F2195" s="63">
        <f t="shared" ref="F2195:F2202" si="19">B2195*D2195</f>
        <v>0</v>
      </c>
      <c r="H2195" s="107"/>
      <c r="I2195" s="107"/>
    </row>
    <row r="2196" spans="1:9" s="12" customFormat="1">
      <c r="A2196" s="108" t="s">
        <v>424</v>
      </c>
      <c r="B2196" s="363">
        <v>83.62</v>
      </c>
      <c r="C2196" s="53"/>
      <c r="D2196" s="363"/>
      <c r="E2196" s="59"/>
      <c r="F2196" s="63">
        <f>B2196*D2196</f>
        <v>0</v>
      </c>
      <c r="H2196" s="107"/>
      <c r="I2196" s="107"/>
    </row>
    <row r="2197" spans="1:9" s="12" customFormat="1" hidden="1">
      <c r="A2197" s="108" t="s">
        <v>425</v>
      </c>
      <c r="B2197" s="363"/>
      <c r="C2197" s="53"/>
      <c r="D2197" s="363"/>
      <c r="E2197" s="59"/>
      <c r="F2197" s="63">
        <f t="shared" si="19"/>
        <v>0</v>
      </c>
      <c r="H2197" s="107"/>
      <c r="I2197" s="107"/>
    </row>
    <row r="2198" spans="1:9" s="12" customFormat="1" hidden="1">
      <c r="A2198" s="108" t="s">
        <v>426</v>
      </c>
      <c r="B2198" s="363">
        <v>0</v>
      </c>
      <c r="C2198" s="53"/>
      <c r="D2198" s="363"/>
      <c r="E2198" s="59"/>
      <c r="F2198" s="63">
        <f t="shared" si="19"/>
        <v>0</v>
      </c>
      <c r="H2198" s="107"/>
      <c r="I2198" s="107"/>
    </row>
    <row r="2199" spans="1:9" s="12" customFormat="1" hidden="1">
      <c r="A2199" s="108" t="s">
        <v>427</v>
      </c>
      <c r="B2199" s="363"/>
      <c r="C2199" s="53"/>
      <c r="D2199" s="363"/>
      <c r="E2199" s="59"/>
      <c r="F2199" s="63">
        <f t="shared" si="19"/>
        <v>0</v>
      </c>
      <c r="H2199" s="107"/>
      <c r="I2199" s="107"/>
    </row>
    <row r="2200" spans="1:9" s="111" customFormat="1" hidden="1">
      <c r="A2200" s="108" t="s">
        <v>428</v>
      </c>
      <c r="B2200" s="368"/>
      <c r="C2200" s="57"/>
      <c r="D2200" s="368"/>
      <c r="E2200" s="110"/>
      <c r="F2200" s="63">
        <f t="shared" si="19"/>
        <v>0</v>
      </c>
      <c r="H2200" s="112"/>
      <c r="I2200" s="112"/>
    </row>
    <row r="2201" spans="1:9" s="111" customFormat="1" hidden="1">
      <c r="A2201" s="108" t="s">
        <v>429</v>
      </c>
      <c r="B2201" s="368">
        <v>0</v>
      </c>
      <c r="C2201" s="57"/>
      <c r="D2201" s="368"/>
      <c r="E2201" s="110"/>
      <c r="F2201" s="63">
        <f>B2201*D2201</f>
        <v>0</v>
      </c>
      <c r="H2201" s="112"/>
      <c r="I2201" s="112"/>
    </row>
    <row r="2202" spans="1:9" s="12" customFormat="1" ht="15.75" hidden="1" customHeight="1">
      <c r="A2202" s="108" t="s">
        <v>430</v>
      </c>
      <c r="B2202" s="363">
        <v>0</v>
      </c>
      <c r="C2202" s="53"/>
      <c r="D2202" s="363"/>
      <c r="E2202" s="59"/>
      <c r="F2202" s="63">
        <f t="shared" si="19"/>
        <v>0</v>
      </c>
      <c r="H2202" s="107"/>
      <c r="I2202" s="107"/>
    </row>
    <row r="2203" spans="1:9" s="12" customFormat="1">
      <c r="A2203" s="113" t="s">
        <v>234</v>
      </c>
      <c r="B2203" s="82">
        <f>SUM(B2195:B2202)</f>
        <v>83.62</v>
      </c>
      <c r="C2203" s="53"/>
      <c r="D2203" s="82"/>
      <c r="E2203" s="59"/>
      <c r="F2203" s="59"/>
      <c r="H2203" s="107"/>
      <c r="I2203" s="107"/>
    </row>
    <row r="2204" spans="1:9" s="12" customFormat="1">
      <c r="A2204" s="113"/>
      <c r="B2204" s="82"/>
      <c r="C2204" s="53"/>
      <c r="D2204" s="82"/>
      <c r="E2204" s="59"/>
      <c r="F2204" s="59"/>
      <c r="H2204" s="107"/>
      <c r="I2204" s="107"/>
    </row>
    <row r="2205" spans="1:9" s="12" customFormat="1">
      <c r="A2205" s="53" t="s">
        <v>242</v>
      </c>
      <c r="B2205" s="82"/>
      <c r="C2205" s="53"/>
      <c r="D2205" s="82"/>
      <c r="E2205" s="59"/>
      <c r="F2205" s="59"/>
      <c r="H2205" s="107"/>
      <c r="I2205" s="107"/>
    </row>
    <row r="2206" spans="1:9" s="12" customFormat="1" ht="25.5">
      <c r="A2206" s="60" t="s">
        <v>334</v>
      </c>
      <c r="B2206" s="82"/>
      <c r="C2206" s="53"/>
      <c r="D2206" s="82"/>
      <c r="E2206" s="59"/>
      <c r="F2206" s="59"/>
      <c r="H2206" s="107"/>
      <c r="I2206" s="107"/>
    </row>
    <row r="2207" spans="1:9" s="12" customFormat="1">
      <c r="A2207" s="58" t="s">
        <v>431</v>
      </c>
      <c r="B2207" s="82">
        <f>B2203</f>
        <v>83.62</v>
      </c>
      <c r="C2207" s="53"/>
      <c r="D2207" s="363"/>
      <c r="E2207" s="59"/>
      <c r="F2207" s="63">
        <f>B2207*D2207</f>
        <v>0</v>
      </c>
      <c r="H2207" s="107"/>
      <c r="I2207" s="107"/>
    </row>
    <row r="2208" spans="1:9" s="12" customFormat="1" hidden="1">
      <c r="A2208" s="113"/>
      <c r="B2208" s="82"/>
      <c r="C2208" s="53"/>
      <c r="D2208" s="82"/>
      <c r="E2208" s="59"/>
      <c r="F2208" s="59"/>
      <c r="H2208" s="107"/>
      <c r="I2208" s="107"/>
    </row>
    <row r="2209" spans="1:9" s="12" customFormat="1" ht="77.25" hidden="1" customHeight="1">
      <c r="A2209" s="60" t="s">
        <v>319</v>
      </c>
      <c r="B2209" s="362"/>
      <c r="C2209" s="62"/>
      <c r="D2209" s="362"/>
      <c r="E2209" s="61"/>
      <c r="F2209" s="384"/>
      <c r="H2209" s="107"/>
      <c r="I2209" s="107"/>
    </row>
    <row r="2210" spans="1:9" s="12" customFormat="1" hidden="1">
      <c r="A2210" s="67" t="s">
        <v>320</v>
      </c>
      <c r="B2210" s="82">
        <v>0</v>
      </c>
      <c r="C2210" s="53"/>
      <c r="D2210" s="211"/>
      <c r="E2210" s="59"/>
      <c r="F2210" s="68">
        <f>B2210*D2210</f>
        <v>0</v>
      </c>
      <c r="H2210" s="107"/>
      <c r="I2210" s="107"/>
    </row>
    <row r="2211" spans="1:9" s="12" customFormat="1" hidden="1">
      <c r="A2211" s="67" t="s">
        <v>332</v>
      </c>
      <c r="B2211" s="82">
        <v>0</v>
      </c>
      <c r="C2211" s="53"/>
      <c r="D2211" s="211"/>
      <c r="E2211" s="59"/>
      <c r="F2211" s="68">
        <f>B2211*D2211</f>
        <v>0</v>
      </c>
      <c r="H2211" s="107"/>
      <c r="I2211" s="107"/>
    </row>
    <row r="2212" spans="1:9" s="12" customFormat="1" hidden="1">
      <c r="A2212" s="67" t="s">
        <v>321</v>
      </c>
      <c r="B2212" s="82">
        <v>0</v>
      </c>
      <c r="C2212" s="53"/>
      <c r="D2212" s="211"/>
      <c r="E2212" s="59"/>
      <c r="F2212" s="68">
        <f>B2212*D2212</f>
        <v>0</v>
      </c>
      <c r="H2212" s="107"/>
      <c r="I2212" s="107"/>
    </row>
    <row r="2213" spans="1:9" s="12" customFormat="1" hidden="1">
      <c r="A2213" s="113"/>
      <c r="B2213" s="82"/>
      <c r="C2213" s="53"/>
      <c r="D2213" s="82"/>
      <c r="E2213" s="59"/>
      <c r="F2213" s="59"/>
      <c r="H2213" s="107"/>
      <c r="I2213" s="107"/>
    </row>
    <row r="2214" spans="1:9" s="12" customFormat="1" hidden="1">
      <c r="A2214" s="53" t="s">
        <v>548</v>
      </c>
      <c r="B2214" s="82"/>
      <c r="C2214" s="53"/>
      <c r="D2214" s="82"/>
      <c r="E2214" s="59"/>
      <c r="F2214" s="59"/>
      <c r="H2214" s="107"/>
      <c r="I2214" s="107"/>
    </row>
    <row r="2215" spans="1:9" s="12" customFormat="1" hidden="1">
      <c r="A2215" s="53" t="s">
        <v>265</v>
      </c>
      <c r="B2215" s="82"/>
      <c r="C2215" s="53"/>
      <c r="D2215" s="82"/>
      <c r="E2215" s="59"/>
      <c r="F2215" s="59"/>
      <c r="H2215" s="107"/>
      <c r="I2215" s="107"/>
    </row>
    <row r="2216" spans="1:9" s="12" customFormat="1" hidden="1">
      <c r="A2216" s="53" t="s">
        <v>266</v>
      </c>
      <c r="B2216" s="82"/>
      <c r="C2216" s="53"/>
      <c r="D2216" s="82"/>
      <c r="E2216" s="59"/>
      <c r="F2216" s="59"/>
      <c r="H2216" s="107"/>
      <c r="I2216" s="107"/>
    </row>
    <row r="2217" spans="1:9" s="12" customFormat="1" hidden="1">
      <c r="A2217" s="53" t="s">
        <v>309</v>
      </c>
      <c r="B2217" s="82"/>
      <c r="C2217" s="53"/>
      <c r="D2217" s="82"/>
      <c r="E2217" s="59"/>
      <c r="F2217" s="59"/>
      <c r="H2217" s="107"/>
      <c r="I2217" s="107"/>
    </row>
    <row r="2218" spans="1:9" s="12" customFormat="1" hidden="1">
      <c r="A2218" s="53" t="s">
        <v>308</v>
      </c>
      <c r="B2218" s="82"/>
      <c r="C2218" s="53"/>
      <c r="D2218" s="82"/>
      <c r="E2218" s="59"/>
      <c r="F2218" s="59"/>
      <c r="H2218" s="107"/>
      <c r="I2218" s="107"/>
    </row>
    <row r="2219" spans="1:9" s="12" customFormat="1" hidden="1">
      <c r="A2219" s="53" t="s">
        <v>249</v>
      </c>
      <c r="B2219" s="82"/>
      <c r="C2219" s="53"/>
      <c r="D2219" s="82"/>
      <c r="E2219" s="59"/>
      <c r="F2219" s="59"/>
      <c r="H2219" s="107"/>
      <c r="I2219" s="107"/>
    </row>
    <row r="2220" spans="1:9" s="12" customFormat="1" hidden="1">
      <c r="A2220" s="53" t="s">
        <v>250</v>
      </c>
      <c r="B2220" s="82"/>
      <c r="C2220" s="53"/>
      <c r="D2220" s="82"/>
      <c r="E2220" s="59"/>
      <c r="F2220" s="59"/>
      <c r="H2220" s="107"/>
      <c r="I2220" s="107"/>
    </row>
    <row r="2221" spans="1:9" s="12" customFormat="1" hidden="1">
      <c r="A2221" s="67" t="s">
        <v>44</v>
      </c>
      <c r="B2221" s="82">
        <v>0</v>
      </c>
      <c r="C2221" s="53"/>
      <c r="D2221" s="211"/>
      <c r="E2221" s="59"/>
      <c r="F2221" s="68">
        <f>B2221*D2221</f>
        <v>0</v>
      </c>
      <c r="H2221" s="107"/>
      <c r="I2221" s="107"/>
    </row>
    <row r="2222" spans="1:9" hidden="1">
      <c r="A2222" s="53"/>
      <c r="B2222" s="82"/>
      <c r="C2222" s="53"/>
      <c r="D2222" s="82"/>
      <c r="E2222" s="59"/>
      <c r="F2222" s="59"/>
      <c r="H2222" s="86"/>
      <c r="I2222" s="86"/>
    </row>
    <row r="2223" spans="1:9" hidden="1">
      <c r="A2223" s="53" t="s">
        <v>549</v>
      </c>
      <c r="B2223" s="82"/>
      <c r="C2223" s="20"/>
      <c r="D2223" s="364"/>
      <c r="E2223" s="21"/>
      <c r="F2223" s="21"/>
      <c r="H2223" s="86"/>
      <c r="I2223" s="86"/>
    </row>
    <row r="2224" spans="1:9" hidden="1">
      <c r="A2224" s="53" t="s">
        <v>170</v>
      </c>
      <c r="B2224" s="82"/>
      <c r="C2224" s="20"/>
      <c r="D2224" s="364"/>
      <c r="E2224" s="21"/>
      <c r="F2224" s="21"/>
      <c r="H2224" s="86"/>
      <c r="I2224" s="86"/>
    </row>
    <row r="2225" spans="1:9" hidden="1">
      <c r="A2225" s="53" t="s">
        <v>184</v>
      </c>
      <c r="B2225" s="82"/>
      <c r="C2225" s="20"/>
      <c r="D2225" s="364"/>
      <c r="E2225" s="21"/>
      <c r="F2225" s="21"/>
      <c r="H2225" s="86"/>
      <c r="I2225" s="86"/>
    </row>
    <row r="2226" spans="1:9" hidden="1">
      <c r="A2226" s="53" t="s">
        <v>171</v>
      </c>
      <c r="B2226" s="82"/>
      <c r="C2226" s="20"/>
      <c r="D2226" s="364"/>
      <c r="E2226" s="21"/>
      <c r="F2226" s="21"/>
      <c r="H2226" s="86"/>
      <c r="I2226" s="86"/>
    </row>
    <row r="2227" spans="1:9" hidden="1">
      <c r="A2227" s="53" t="s">
        <v>172</v>
      </c>
      <c r="B2227" s="82"/>
      <c r="C2227" s="20"/>
      <c r="D2227" s="364"/>
      <c r="E2227" s="21"/>
      <c r="F2227" s="21"/>
      <c r="H2227" s="86"/>
      <c r="I2227" s="86"/>
    </row>
    <row r="2228" spans="1:9" hidden="1">
      <c r="A2228" s="53" t="s">
        <v>173</v>
      </c>
      <c r="B2228" s="82"/>
      <c r="C2228" s="20"/>
      <c r="D2228" s="364"/>
      <c r="E2228" s="21"/>
      <c r="F2228" s="21"/>
      <c r="H2228" s="86"/>
      <c r="I2228" s="86"/>
    </row>
    <row r="2229" spans="1:9" hidden="1">
      <c r="A2229" s="53" t="s">
        <v>182</v>
      </c>
      <c r="B2229" s="82"/>
      <c r="C2229" s="20"/>
      <c r="D2229" s="364"/>
      <c r="E2229" s="21"/>
      <c r="F2229" s="21"/>
      <c r="H2229" s="86"/>
      <c r="I2229" s="86"/>
    </row>
    <row r="2230" spans="1:9" hidden="1">
      <c r="A2230" s="53" t="s">
        <v>174</v>
      </c>
      <c r="B2230" s="82"/>
      <c r="C2230" s="20"/>
      <c r="D2230" s="364"/>
      <c r="E2230" s="21"/>
      <c r="F2230" s="21"/>
      <c r="H2230" s="86"/>
      <c r="I2230" s="86"/>
    </row>
    <row r="2231" spans="1:9" hidden="1">
      <c r="A2231" s="53" t="s">
        <v>183</v>
      </c>
      <c r="B2231" s="82"/>
      <c r="C2231" s="20"/>
      <c r="D2231" s="364"/>
      <c r="E2231" s="21"/>
      <c r="F2231" s="21"/>
      <c r="H2231" s="86"/>
      <c r="I2231" s="86"/>
    </row>
    <row r="2232" spans="1:9" hidden="1">
      <c r="A2232" s="58" t="s">
        <v>431</v>
      </c>
      <c r="B2232" s="82">
        <v>0</v>
      </c>
      <c r="C2232" s="20"/>
      <c r="D2232" s="363"/>
      <c r="E2232" s="21"/>
      <c r="F2232" s="63">
        <f>B2232*D2232</f>
        <v>0</v>
      </c>
      <c r="H2232" s="86"/>
      <c r="I2232" s="86"/>
    </row>
    <row r="2233" spans="1:9" hidden="1">
      <c r="A2233" s="22"/>
      <c r="B2233" s="364"/>
      <c r="C2233" s="20"/>
      <c r="D2233" s="364"/>
      <c r="E2233" s="21"/>
      <c r="F2233" s="21"/>
      <c r="H2233" s="86"/>
      <c r="I2233" s="86"/>
    </row>
    <row r="2234" spans="1:9" hidden="1">
      <c r="A2234" s="53" t="s">
        <v>317</v>
      </c>
      <c r="B2234" s="82"/>
      <c r="C2234" s="20"/>
      <c r="D2234" s="364"/>
      <c r="E2234" s="21"/>
      <c r="F2234" s="21"/>
      <c r="H2234" s="86"/>
      <c r="I2234" s="86"/>
    </row>
    <row r="2235" spans="1:9" hidden="1">
      <c r="A2235" s="53" t="s">
        <v>175</v>
      </c>
      <c r="B2235" s="82"/>
      <c r="C2235" s="20"/>
      <c r="D2235" s="364"/>
      <c r="E2235" s="21"/>
      <c r="F2235" s="21"/>
      <c r="H2235" s="86"/>
      <c r="I2235" s="86"/>
    </row>
    <row r="2236" spans="1:9" hidden="1">
      <c r="A2236" s="53" t="s">
        <v>176</v>
      </c>
      <c r="B2236" s="82"/>
      <c r="C2236" s="20"/>
      <c r="D2236" s="364"/>
      <c r="E2236" s="21"/>
      <c r="F2236" s="21"/>
      <c r="H2236" s="86"/>
      <c r="I2236" s="86"/>
    </row>
    <row r="2237" spans="1:9" hidden="1">
      <c r="A2237" s="53" t="s">
        <v>177</v>
      </c>
      <c r="B2237" s="82"/>
      <c r="C2237" s="20"/>
      <c r="D2237" s="364"/>
      <c r="E2237" s="21"/>
      <c r="F2237" s="21"/>
      <c r="H2237" s="86"/>
      <c r="I2237" s="86"/>
    </row>
    <row r="2238" spans="1:9" hidden="1">
      <c r="A2238" s="53" t="s">
        <v>228</v>
      </c>
      <c r="B2238" s="82"/>
      <c r="C2238" s="20"/>
      <c r="D2238" s="364"/>
      <c r="E2238" s="21"/>
      <c r="F2238" s="21"/>
      <c r="H2238" s="86"/>
      <c r="I2238" s="86"/>
    </row>
    <row r="2239" spans="1:9" hidden="1">
      <c r="A2239" s="58" t="s">
        <v>431</v>
      </c>
      <c r="B2239" s="82">
        <v>0</v>
      </c>
      <c r="C2239" s="20"/>
      <c r="D2239" s="363"/>
      <c r="E2239" s="21"/>
      <c r="F2239" s="63">
        <f>B2239*D2239</f>
        <v>0</v>
      </c>
      <c r="H2239" s="86"/>
      <c r="I2239" s="86"/>
    </row>
    <row r="2240" spans="1:9">
      <c r="A2240" s="20"/>
      <c r="B2240" s="364"/>
      <c r="C2240" s="20"/>
      <c r="D2240" s="364"/>
      <c r="E2240" s="21"/>
      <c r="F2240" s="21"/>
      <c r="H2240" s="86"/>
      <c r="I2240" s="86"/>
    </row>
    <row r="2241" spans="1:9" ht="15.75">
      <c r="A2241" s="23" t="s">
        <v>46</v>
      </c>
      <c r="B2241" s="416"/>
      <c r="C2241" s="114"/>
      <c r="D2241" s="25" t="s">
        <v>23</v>
      </c>
      <c r="E2241" s="26"/>
      <c r="F2241" s="385">
        <f>SUM(F2190:F2240)</f>
        <v>0</v>
      </c>
      <c r="H2241" s="86"/>
      <c r="I2241" s="115"/>
    </row>
    <row r="2242" spans="1:9" s="118" customFormat="1" ht="15">
      <c r="A2242" s="116"/>
      <c r="B2242" s="367"/>
      <c r="C2242" s="102"/>
      <c r="D2242" s="117"/>
      <c r="E2242" s="101"/>
      <c r="F2242" s="386"/>
      <c r="H2242" s="119"/>
      <c r="I2242" s="120"/>
    </row>
    <row r="2243" spans="1:9" ht="15.75">
      <c r="A2243" s="9" t="s">
        <v>26</v>
      </c>
      <c r="B2243" s="82"/>
      <c r="C2243" s="53"/>
      <c r="D2243" s="82"/>
      <c r="E2243" s="59"/>
      <c r="F2243" s="59"/>
      <c r="H2243" s="86"/>
      <c r="I2243" s="115"/>
    </row>
    <row r="2244" spans="1:9" s="123" customFormat="1" ht="12">
      <c r="A2244" s="121"/>
      <c r="B2244" s="369"/>
      <c r="C2244" s="121"/>
      <c r="D2244" s="369"/>
      <c r="E2244" s="122"/>
      <c r="F2244" s="122"/>
      <c r="H2244" s="124"/>
      <c r="I2244" s="124"/>
    </row>
    <row r="2245" spans="1:9" s="123" customFormat="1">
      <c r="A2245" s="83" t="s">
        <v>433</v>
      </c>
      <c r="B2245" s="82"/>
      <c r="C2245" s="53"/>
      <c r="D2245" s="82"/>
      <c r="E2245" s="59"/>
      <c r="F2245" s="59"/>
      <c r="H2245" s="124"/>
      <c r="I2245" s="124"/>
    </row>
    <row r="2246" spans="1:9" s="123" customFormat="1" ht="25.5">
      <c r="A2246" s="83" t="s">
        <v>434</v>
      </c>
      <c r="B2246" s="82"/>
      <c r="C2246" s="53"/>
      <c r="D2246" s="82"/>
      <c r="E2246" s="59"/>
      <c r="F2246" s="59"/>
      <c r="H2246" s="124"/>
      <c r="I2246" s="124"/>
    </row>
    <row r="2247" spans="1:9" s="123" customFormat="1" ht="51">
      <c r="A2247" s="60" t="s">
        <v>435</v>
      </c>
      <c r="B2247" s="82"/>
      <c r="C2247" s="53"/>
      <c r="D2247" s="82"/>
      <c r="E2247" s="59"/>
      <c r="F2247" s="59"/>
      <c r="H2247" s="124"/>
      <c r="I2247" s="124"/>
    </row>
    <row r="2248" spans="1:9" s="123" customFormat="1" ht="40.700000000000003" customHeight="1">
      <c r="A2248" s="60" t="s">
        <v>436</v>
      </c>
      <c r="B2248" s="82"/>
      <c r="C2248" s="53"/>
      <c r="D2248" s="82"/>
      <c r="E2248" s="59"/>
      <c r="F2248" s="59"/>
      <c r="H2248" s="124"/>
      <c r="I2248" s="124"/>
    </row>
    <row r="2249" spans="1:9" s="123" customFormat="1">
      <c r="A2249" s="83" t="s">
        <v>231</v>
      </c>
      <c r="B2249" s="82"/>
      <c r="C2249" s="53"/>
      <c r="D2249" s="82"/>
      <c r="E2249" s="59"/>
      <c r="F2249" s="59"/>
      <c r="H2249" s="124"/>
      <c r="I2249" s="124"/>
    </row>
    <row r="2250" spans="1:9" s="123" customFormat="1" ht="25.5">
      <c r="A2250" s="83" t="s">
        <v>437</v>
      </c>
      <c r="B2250" s="82"/>
      <c r="C2250" s="53"/>
      <c r="D2250" s="82"/>
      <c r="E2250" s="59"/>
      <c r="F2250" s="59"/>
      <c r="H2250" s="124"/>
      <c r="I2250" s="124"/>
    </row>
    <row r="2251" spans="1:9" s="123" customFormat="1">
      <c r="A2251" s="67" t="s">
        <v>311</v>
      </c>
      <c r="B2251" s="82">
        <f>B2253*0.95</f>
        <v>140.46700000000001</v>
      </c>
      <c r="C2251" s="125"/>
      <c r="D2251" s="211"/>
      <c r="E2251" s="59"/>
      <c r="F2251" s="68">
        <f>B2251*D2251</f>
        <v>0</v>
      </c>
      <c r="H2251" s="124"/>
      <c r="I2251" s="124"/>
    </row>
    <row r="2252" spans="1:9" s="123" customFormat="1">
      <c r="A2252" s="67" t="s">
        <v>312</v>
      </c>
      <c r="B2252" s="211">
        <f>0.05*B2253</f>
        <v>7.3930000000000007</v>
      </c>
      <c r="C2252" s="125"/>
      <c r="D2252" s="211"/>
      <c r="E2252" s="59"/>
      <c r="F2252" s="68">
        <f>B2252*D2252</f>
        <v>0</v>
      </c>
      <c r="H2252" s="124"/>
      <c r="I2252" s="124"/>
    </row>
    <row r="2253" spans="1:9" s="123" customFormat="1">
      <c r="A2253" s="67" t="s">
        <v>24</v>
      </c>
      <c r="B2253" s="82">
        <v>147.86000000000001</v>
      </c>
      <c r="C2253" s="125"/>
      <c r="D2253" s="82"/>
      <c r="E2253" s="59"/>
      <c r="F2253" s="59"/>
      <c r="H2253" s="124"/>
      <c r="I2253" s="124"/>
    </row>
    <row r="2254" spans="1:9" s="123" customFormat="1">
      <c r="A2254" s="53"/>
      <c r="B2254" s="82"/>
      <c r="C2254" s="53"/>
      <c r="D2254" s="82"/>
      <c r="E2254" s="59"/>
      <c r="F2254" s="59"/>
      <c r="H2254" s="124"/>
      <c r="I2254" s="124"/>
    </row>
    <row r="2255" spans="1:9" s="123" customFormat="1">
      <c r="A2255" s="53" t="s">
        <v>55</v>
      </c>
      <c r="B2255" s="82"/>
      <c r="C2255" s="53"/>
      <c r="D2255" s="82"/>
      <c r="E2255" s="59"/>
      <c r="F2255" s="59"/>
      <c r="H2255" s="124"/>
      <c r="I2255" s="124"/>
    </row>
    <row r="2256" spans="1:9" s="123" customFormat="1">
      <c r="A2256" s="53" t="s">
        <v>438</v>
      </c>
      <c r="B2256" s="82"/>
      <c r="C2256" s="53"/>
      <c r="D2256" s="82"/>
      <c r="E2256" s="59"/>
      <c r="F2256" s="59"/>
      <c r="H2256" s="124"/>
      <c r="I2256" s="124"/>
    </row>
    <row r="2257" spans="1:9" s="123" customFormat="1">
      <c r="A2257" s="53" t="s">
        <v>439</v>
      </c>
      <c r="B2257" s="82"/>
      <c r="C2257" s="53"/>
      <c r="D2257" s="82"/>
      <c r="E2257" s="59"/>
      <c r="F2257" s="59"/>
      <c r="H2257" s="124"/>
      <c r="I2257" s="124"/>
    </row>
    <row r="2258" spans="1:9" s="123" customFormat="1">
      <c r="A2258" s="53" t="s">
        <v>57</v>
      </c>
      <c r="B2258" s="82"/>
      <c r="C2258" s="53"/>
      <c r="D2258" s="82"/>
      <c r="E2258" s="59"/>
      <c r="F2258" s="59"/>
      <c r="H2258" s="124"/>
      <c r="I2258" s="124"/>
    </row>
    <row r="2259" spans="1:9" s="123" customFormat="1">
      <c r="A2259" s="53" t="s">
        <v>200</v>
      </c>
      <c r="B2259" s="82"/>
      <c r="C2259" s="53"/>
      <c r="D2259" s="82"/>
      <c r="E2259" s="59"/>
      <c r="F2259" s="59"/>
      <c r="H2259" s="124"/>
      <c r="I2259" s="124"/>
    </row>
    <row r="2260" spans="1:9" s="123" customFormat="1">
      <c r="A2260" s="67" t="s">
        <v>25</v>
      </c>
      <c r="B2260" s="82">
        <v>3</v>
      </c>
      <c r="C2260" s="53"/>
      <c r="D2260" s="211"/>
      <c r="E2260" s="59"/>
      <c r="F2260" s="68">
        <f>B2260*D2260</f>
        <v>0</v>
      </c>
      <c r="H2260" s="124"/>
      <c r="I2260" s="124"/>
    </row>
    <row r="2261" spans="1:9" s="123" customFormat="1">
      <c r="A2261" s="53"/>
      <c r="B2261" s="82"/>
      <c r="C2261" s="53"/>
      <c r="D2261" s="82"/>
      <c r="E2261" s="59"/>
      <c r="F2261" s="59"/>
      <c r="H2261" s="124"/>
      <c r="I2261" s="124"/>
    </row>
    <row r="2262" spans="1:9" s="123" customFormat="1">
      <c r="A2262" s="53" t="s">
        <v>58</v>
      </c>
      <c r="B2262" s="82"/>
      <c r="C2262" s="53"/>
      <c r="D2262" s="82"/>
      <c r="E2262" s="59"/>
      <c r="F2262" s="59"/>
      <c r="H2262" s="124"/>
      <c r="I2262" s="124"/>
    </row>
    <row r="2263" spans="1:9" s="123" customFormat="1">
      <c r="A2263" s="53" t="s">
        <v>59</v>
      </c>
      <c r="B2263" s="82"/>
      <c r="C2263" s="53"/>
      <c r="D2263" s="82"/>
      <c r="E2263" s="59"/>
      <c r="F2263" s="59"/>
      <c r="H2263" s="124"/>
      <c r="I2263" s="124"/>
    </row>
    <row r="2264" spans="1:9" s="123" customFormat="1">
      <c r="A2264" s="53" t="s">
        <v>60</v>
      </c>
      <c r="B2264" s="82"/>
      <c r="C2264" s="53"/>
      <c r="D2264" s="82"/>
      <c r="E2264" s="59"/>
      <c r="F2264" s="59"/>
      <c r="H2264" s="124"/>
      <c r="I2264" s="124"/>
    </row>
    <row r="2265" spans="1:9" s="123" customFormat="1">
      <c r="A2265" s="53" t="s">
        <v>440</v>
      </c>
      <c r="B2265" s="82"/>
      <c r="C2265" s="53"/>
      <c r="D2265" s="82"/>
      <c r="E2265" s="59"/>
      <c r="F2265" s="59"/>
      <c r="H2265" s="124"/>
      <c r="I2265" s="124"/>
    </row>
    <row r="2266" spans="1:9" s="123" customFormat="1">
      <c r="A2266" s="53" t="s">
        <v>441</v>
      </c>
      <c r="B2266" s="82"/>
      <c r="C2266" s="53"/>
      <c r="D2266" s="82"/>
      <c r="E2266" s="59"/>
      <c r="F2266" s="59"/>
      <c r="H2266" s="124"/>
      <c r="I2266" s="124"/>
    </row>
    <row r="2267" spans="1:9" s="123" customFormat="1">
      <c r="A2267" s="53" t="s">
        <v>64</v>
      </c>
      <c r="B2267" s="82"/>
      <c r="C2267" s="53"/>
      <c r="D2267" s="82"/>
      <c r="E2267" s="59"/>
      <c r="F2267" s="59"/>
      <c r="H2267" s="124"/>
      <c r="I2267" s="124"/>
    </row>
    <row r="2268" spans="1:9" s="123" customFormat="1">
      <c r="A2268" s="67" t="s">
        <v>22</v>
      </c>
      <c r="B2268" s="82">
        <v>69.84</v>
      </c>
      <c r="C2268" s="67"/>
      <c r="D2268" s="211"/>
      <c r="E2268" s="59"/>
      <c r="F2268" s="68">
        <f>B2268*D2268</f>
        <v>0</v>
      </c>
      <c r="H2268" s="124"/>
      <c r="I2268" s="124"/>
    </row>
    <row r="2269" spans="1:9" s="123" customFormat="1">
      <c r="A2269" s="53"/>
      <c r="B2269" s="82"/>
      <c r="C2269" s="53"/>
      <c r="D2269" s="82"/>
      <c r="E2269" s="59"/>
      <c r="F2269" s="59"/>
      <c r="H2269" s="124"/>
      <c r="I2269" s="124"/>
    </row>
    <row r="2270" spans="1:9" s="123" customFormat="1">
      <c r="A2270" s="53" t="s">
        <v>65</v>
      </c>
      <c r="B2270" s="82"/>
      <c r="C2270" s="53"/>
      <c r="D2270" s="82"/>
      <c r="E2270" s="59"/>
      <c r="F2270" s="59"/>
      <c r="H2270" s="124"/>
      <c r="I2270" s="124"/>
    </row>
    <row r="2271" spans="1:9" s="123" customFormat="1">
      <c r="A2271" s="53" t="s">
        <v>442</v>
      </c>
      <c r="B2271" s="82"/>
      <c r="C2271" s="53"/>
      <c r="D2271" s="82"/>
      <c r="E2271" s="59"/>
      <c r="F2271" s="59"/>
      <c r="H2271" s="124"/>
      <c r="I2271" s="124"/>
    </row>
    <row r="2272" spans="1:9" s="123" customFormat="1">
      <c r="A2272" s="67" t="s">
        <v>25</v>
      </c>
      <c r="B2272" s="82">
        <v>6.99</v>
      </c>
      <c r="C2272" s="53"/>
      <c r="D2272" s="211"/>
      <c r="E2272" s="59"/>
      <c r="F2272" s="68">
        <f>B2272*D2272</f>
        <v>0</v>
      </c>
      <c r="H2272" s="124"/>
      <c r="I2272" s="124"/>
    </row>
    <row r="2273" spans="1:9" s="123" customFormat="1">
      <c r="A2273" s="53"/>
      <c r="B2273" s="82"/>
      <c r="C2273" s="53"/>
      <c r="D2273" s="82"/>
      <c r="E2273" s="59"/>
      <c r="F2273" s="59"/>
      <c r="H2273" s="124"/>
      <c r="I2273" s="124"/>
    </row>
    <row r="2274" spans="1:9" s="123" customFormat="1" ht="76.5">
      <c r="A2274" s="60" t="s">
        <v>443</v>
      </c>
      <c r="B2274" s="82"/>
      <c r="C2274" s="53"/>
      <c r="D2274" s="82"/>
      <c r="E2274" s="59"/>
      <c r="F2274" s="59"/>
      <c r="H2274" s="124"/>
      <c r="I2274" s="124"/>
    </row>
    <row r="2275" spans="1:9" s="123" customFormat="1">
      <c r="A2275" s="81" t="s">
        <v>444</v>
      </c>
      <c r="B2275" s="82"/>
      <c r="C2275" s="53"/>
      <c r="D2275" s="82"/>
      <c r="E2275" s="59"/>
      <c r="F2275" s="59"/>
      <c r="H2275" s="124"/>
      <c r="I2275" s="124"/>
    </row>
    <row r="2276" spans="1:9" s="123" customFormat="1">
      <c r="A2276" s="81" t="s">
        <v>445</v>
      </c>
      <c r="B2276" s="82"/>
      <c r="C2276" s="53"/>
      <c r="D2276" s="82"/>
      <c r="E2276" s="59"/>
      <c r="F2276" s="59"/>
      <c r="H2276" s="124"/>
      <c r="I2276" s="124"/>
    </row>
    <row r="2277" spans="1:9" s="123" customFormat="1">
      <c r="A2277" s="81" t="s">
        <v>80</v>
      </c>
      <c r="B2277" s="82"/>
      <c r="C2277" s="53"/>
      <c r="D2277" s="82"/>
      <c r="E2277" s="59"/>
      <c r="F2277" s="59"/>
      <c r="H2277" s="124"/>
      <c r="I2277" s="124"/>
    </row>
    <row r="2278" spans="1:9" s="123" customFormat="1">
      <c r="A2278" s="67" t="s">
        <v>25</v>
      </c>
      <c r="B2278" s="82">
        <v>28.47</v>
      </c>
      <c r="C2278" s="53"/>
      <c r="D2278" s="211"/>
      <c r="E2278" s="59"/>
      <c r="F2278" s="68">
        <f>B2278*D2278</f>
        <v>0</v>
      </c>
      <c r="H2278" s="124"/>
      <c r="I2278" s="124"/>
    </row>
    <row r="2279" spans="1:9" s="123" customFormat="1" ht="13.7" customHeight="1">
      <c r="A2279" s="53"/>
      <c r="B2279" s="82"/>
      <c r="C2279" s="53"/>
      <c r="D2279" s="82"/>
      <c r="E2279" s="59"/>
      <c r="F2279" s="59"/>
      <c r="H2279" s="124"/>
      <c r="I2279" s="124"/>
    </row>
    <row r="2280" spans="1:9" s="123" customFormat="1">
      <c r="A2280" s="53" t="s">
        <v>446</v>
      </c>
      <c r="B2280" s="82"/>
      <c r="C2280" s="53"/>
      <c r="D2280" s="82"/>
      <c r="E2280" s="59"/>
      <c r="F2280" s="59"/>
      <c r="H2280" s="124"/>
      <c r="I2280" s="124"/>
    </row>
    <row r="2281" spans="1:9" s="123" customFormat="1">
      <c r="A2281" s="53" t="s">
        <v>277</v>
      </c>
      <c r="B2281" s="82"/>
      <c r="C2281" s="53"/>
      <c r="D2281" s="82"/>
      <c r="E2281" s="59"/>
      <c r="F2281" s="59"/>
      <c r="H2281" s="124"/>
      <c r="I2281" s="124"/>
    </row>
    <row r="2282" spans="1:9" s="123" customFormat="1">
      <c r="A2282" s="53" t="s">
        <v>77</v>
      </c>
      <c r="B2282" s="82"/>
      <c r="C2282" s="53"/>
      <c r="D2282" s="82"/>
      <c r="E2282" s="59"/>
      <c r="F2282" s="59"/>
      <c r="H2282" s="124"/>
      <c r="I2282" s="124"/>
    </row>
    <row r="2283" spans="1:9" s="123" customFormat="1">
      <c r="A2283" s="53" t="s">
        <v>202</v>
      </c>
      <c r="B2283" s="82"/>
      <c r="C2283" s="53"/>
      <c r="D2283" s="82"/>
      <c r="E2283" s="59"/>
      <c r="F2283" s="59"/>
      <c r="H2283" s="124"/>
      <c r="I2283" s="124"/>
    </row>
    <row r="2284" spans="1:9" s="123" customFormat="1">
      <c r="A2284" s="53" t="s">
        <v>447</v>
      </c>
      <c r="B2284" s="82"/>
      <c r="C2284" s="53"/>
      <c r="D2284" s="82"/>
      <c r="E2284" s="59"/>
      <c r="F2284" s="59"/>
      <c r="H2284" s="124"/>
      <c r="I2284" s="124"/>
    </row>
    <row r="2285" spans="1:9" s="123" customFormat="1">
      <c r="A2285" s="53" t="s">
        <v>78</v>
      </c>
      <c r="B2285" s="82"/>
      <c r="C2285" s="53"/>
      <c r="D2285" s="82"/>
      <c r="E2285" s="59"/>
      <c r="F2285" s="59"/>
      <c r="H2285" s="124"/>
      <c r="I2285" s="124"/>
    </row>
    <row r="2286" spans="1:9" s="123" customFormat="1">
      <c r="A2286" s="53" t="s">
        <v>79</v>
      </c>
      <c r="B2286" s="82"/>
      <c r="C2286" s="53"/>
      <c r="D2286" s="82"/>
      <c r="E2286" s="59"/>
      <c r="F2286" s="59"/>
      <c r="H2286" s="124"/>
      <c r="I2286" s="124"/>
    </row>
    <row r="2287" spans="1:9" s="123" customFormat="1">
      <c r="A2287" s="53" t="s">
        <v>80</v>
      </c>
      <c r="B2287" s="82"/>
      <c r="C2287" s="53"/>
      <c r="D2287" s="82"/>
      <c r="E2287" s="59"/>
      <c r="F2287" s="59"/>
      <c r="H2287" s="124"/>
      <c r="I2287" s="124"/>
    </row>
    <row r="2288" spans="1:9" s="123" customFormat="1">
      <c r="A2288" s="67" t="s">
        <v>25</v>
      </c>
      <c r="B2288" s="82">
        <v>102.17</v>
      </c>
      <c r="C2288" s="125"/>
      <c r="D2288" s="211"/>
      <c r="E2288" s="59"/>
      <c r="F2288" s="68">
        <f>B2288*D2288</f>
        <v>0</v>
      </c>
      <c r="H2288" s="124"/>
      <c r="I2288" s="124"/>
    </row>
    <row r="2289" spans="1:9" s="123" customFormat="1">
      <c r="A2289" s="53"/>
      <c r="B2289" s="82"/>
      <c r="C2289" s="53"/>
      <c r="D2289" s="82"/>
      <c r="E2289" s="59"/>
      <c r="F2289" s="59"/>
      <c r="H2289" s="124"/>
      <c r="I2289" s="124"/>
    </row>
    <row r="2290" spans="1:9" s="123" customFormat="1" ht="38.25">
      <c r="A2290" s="70" t="s">
        <v>448</v>
      </c>
      <c r="B2290" s="82"/>
      <c r="C2290" s="53"/>
      <c r="D2290" s="82"/>
      <c r="E2290" s="59"/>
      <c r="F2290" s="59"/>
      <c r="H2290" s="124"/>
      <c r="I2290" s="124"/>
    </row>
    <row r="2291" spans="1:9" s="123" customFormat="1" ht="76.5">
      <c r="A2291" s="70" t="s">
        <v>335</v>
      </c>
      <c r="B2291" s="82"/>
      <c r="C2291" s="53"/>
      <c r="D2291" s="82"/>
      <c r="E2291" s="59"/>
      <c r="F2291" s="59"/>
      <c r="H2291" s="124"/>
      <c r="I2291" s="124"/>
    </row>
    <row r="2292" spans="1:9" s="123" customFormat="1" ht="63.75">
      <c r="A2292" s="70" t="s">
        <v>336</v>
      </c>
      <c r="B2292" s="82"/>
      <c r="C2292" s="53"/>
      <c r="D2292" s="82"/>
      <c r="E2292" s="59"/>
      <c r="F2292" s="59"/>
      <c r="H2292" s="124"/>
      <c r="I2292" s="124"/>
    </row>
    <row r="2293" spans="1:9" s="123" customFormat="1">
      <c r="A2293" s="67" t="s">
        <v>25</v>
      </c>
      <c r="B2293" s="82">
        <v>3</v>
      </c>
      <c r="C2293" s="53"/>
      <c r="D2293" s="211"/>
      <c r="E2293" s="59"/>
      <c r="F2293" s="68">
        <f>B2293*D2293</f>
        <v>0</v>
      </c>
      <c r="H2293" s="124"/>
      <c r="I2293" s="124"/>
    </row>
    <row r="2294" spans="1:9" s="123" customFormat="1">
      <c r="A2294" s="67"/>
      <c r="B2294" s="82"/>
      <c r="C2294" s="53"/>
      <c r="D2294" s="82"/>
      <c r="E2294" s="59"/>
      <c r="F2294" s="59"/>
      <c r="H2294" s="124"/>
      <c r="I2294" s="124"/>
    </row>
    <row r="2295" spans="1:9" s="123" customFormat="1">
      <c r="A2295" s="53" t="s">
        <v>338</v>
      </c>
      <c r="B2295" s="82"/>
      <c r="C2295" s="53"/>
      <c r="D2295" s="82"/>
      <c r="E2295" s="59"/>
      <c r="F2295" s="59"/>
      <c r="H2295" s="124"/>
      <c r="I2295" s="124"/>
    </row>
    <row r="2296" spans="1:9" s="123" customFormat="1">
      <c r="A2296" s="53" t="s">
        <v>81</v>
      </c>
      <c r="B2296" s="82"/>
      <c r="C2296" s="53"/>
      <c r="D2296" s="82"/>
      <c r="E2296" s="59"/>
      <c r="F2296" s="59"/>
      <c r="H2296" s="124"/>
      <c r="I2296" s="124"/>
    </row>
    <row r="2297" spans="1:9" s="123" customFormat="1">
      <c r="A2297" s="53" t="s">
        <v>279</v>
      </c>
      <c r="B2297" s="82"/>
      <c r="C2297" s="53"/>
      <c r="D2297" s="82"/>
      <c r="E2297" s="59"/>
      <c r="F2297" s="59"/>
      <c r="H2297" s="124"/>
      <c r="I2297" s="124"/>
    </row>
    <row r="2298" spans="1:9" s="123" customFormat="1">
      <c r="A2298" s="53" t="s">
        <v>287</v>
      </c>
      <c r="B2298" s="82"/>
      <c r="C2298" s="53"/>
      <c r="D2298" s="82"/>
      <c r="E2298" s="59"/>
      <c r="F2298" s="59"/>
      <c r="H2298" s="124"/>
      <c r="I2298" s="124"/>
    </row>
    <row r="2299" spans="1:9" s="123" customFormat="1">
      <c r="A2299" s="53" t="s">
        <v>82</v>
      </c>
      <c r="B2299" s="82"/>
      <c r="C2299" s="53"/>
      <c r="D2299" s="82"/>
      <c r="E2299" s="59"/>
      <c r="F2299" s="59"/>
      <c r="H2299" s="124"/>
      <c r="I2299" s="124"/>
    </row>
    <row r="2300" spans="1:9" s="123" customFormat="1">
      <c r="A2300" s="53" t="s">
        <v>83</v>
      </c>
      <c r="B2300" s="82"/>
      <c r="C2300" s="53"/>
      <c r="D2300" s="82"/>
      <c r="E2300" s="59"/>
      <c r="F2300" s="59"/>
      <c r="H2300" s="124"/>
      <c r="I2300" s="124"/>
    </row>
    <row r="2301" spans="1:9" s="123" customFormat="1">
      <c r="A2301" s="53" t="s">
        <v>449</v>
      </c>
      <c r="B2301" s="82"/>
      <c r="C2301" s="53"/>
      <c r="D2301" s="82"/>
      <c r="E2301" s="59"/>
      <c r="F2301" s="59"/>
      <c r="H2301" s="124"/>
      <c r="I2301" s="124"/>
    </row>
    <row r="2302" spans="1:9" s="123" customFormat="1">
      <c r="A2302" s="53" t="s">
        <v>450</v>
      </c>
      <c r="B2302" s="82"/>
      <c r="C2302" s="53"/>
      <c r="D2302" s="82"/>
      <c r="E2302" s="59"/>
      <c r="F2302" s="59"/>
      <c r="H2302" s="124"/>
      <c r="I2302" s="124"/>
    </row>
    <row r="2303" spans="1:9" s="123" customFormat="1">
      <c r="A2303" s="53" t="s">
        <v>80</v>
      </c>
      <c r="B2303" s="82"/>
      <c r="C2303" s="53"/>
      <c r="D2303" s="82"/>
      <c r="E2303" s="59"/>
      <c r="F2303" s="59"/>
      <c r="H2303" s="124"/>
      <c r="I2303" s="124"/>
    </row>
    <row r="2304" spans="1:9" s="123" customFormat="1">
      <c r="A2304" s="67" t="s">
        <v>25</v>
      </c>
      <c r="B2304" s="82">
        <f>B2203*1.1*0.25</f>
        <v>22.995500000000003</v>
      </c>
      <c r="C2304" s="53"/>
      <c r="D2304" s="211"/>
      <c r="E2304" s="59"/>
      <c r="F2304" s="68">
        <f>B2304*D2304</f>
        <v>0</v>
      </c>
      <c r="H2304" s="124"/>
      <c r="I2304" s="124"/>
    </row>
    <row r="2305" spans="1:9" s="123" customFormat="1">
      <c r="A2305" s="32"/>
      <c r="B2305" s="82"/>
      <c r="C2305" s="53"/>
      <c r="D2305" s="82"/>
      <c r="E2305" s="59"/>
      <c r="F2305" s="59"/>
      <c r="H2305" s="124"/>
      <c r="I2305" s="124"/>
    </row>
    <row r="2306" spans="1:9" s="123" customFormat="1">
      <c r="A2306" s="53" t="s">
        <v>339</v>
      </c>
      <c r="B2306" s="82"/>
      <c r="C2306" s="53"/>
      <c r="D2306" s="82"/>
      <c r="E2306" s="59"/>
      <c r="F2306" s="59"/>
      <c r="H2306" s="124"/>
      <c r="I2306" s="124"/>
    </row>
    <row r="2307" spans="1:9" s="123" customFormat="1">
      <c r="A2307" s="53" t="s">
        <v>268</v>
      </c>
      <c r="B2307" s="82"/>
      <c r="C2307" s="53"/>
      <c r="D2307" s="82"/>
      <c r="E2307" s="59"/>
      <c r="F2307" s="59"/>
      <c r="H2307" s="124"/>
      <c r="I2307" s="124"/>
    </row>
    <row r="2308" spans="1:9" s="123" customFormat="1">
      <c r="A2308" s="53" t="s">
        <v>27</v>
      </c>
      <c r="B2308" s="82"/>
      <c r="C2308" s="53"/>
      <c r="D2308" s="82"/>
      <c r="E2308" s="59"/>
      <c r="F2308" s="59"/>
      <c r="H2308" s="124"/>
      <c r="I2308" s="124"/>
    </row>
    <row r="2309" spans="1:9" s="123" customFormat="1">
      <c r="A2309" s="53" t="s">
        <v>28</v>
      </c>
      <c r="B2309" s="82"/>
      <c r="C2309" s="53"/>
      <c r="D2309" s="82"/>
      <c r="E2309" s="59"/>
      <c r="F2309" s="59"/>
      <c r="H2309" s="124"/>
      <c r="I2309" s="124"/>
    </row>
    <row r="2310" spans="1:9" s="123" customFormat="1">
      <c r="A2310" s="67" t="s">
        <v>25</v>
      </c>
      <c r="B2310" s="82">
        <f>B2253+B2260</f>
        <v>150.86000000000001</v>
      </c>
      <c r="C2310" s="53"/>
      <c r="D2310" s="211"/>
      <c r="E2310" s="59"/>
      <c r="F2310" s="68">
        <f>B2310*D2310</f>
        <v>0</v>
      </c>
      <c r="H2310" s="124"/>
      <c r="I2310" s="124"/>
    </row>
    <row r="2311" spans="1:9" s="123" customFormat="1">
      <c r="A2311" s="53"/>
      <c r="B2311" s="82"/>
      <c r="C2311" s="53"/>
      <c r="D2311" s="82"/>
      <c r="E2311" s="59"/>
      <c r="F2311" s="59"/>
      <c r="H2311" s="124"/>
      <c r="I2311" s="124"/>
    </row>
    <row r="2312" spans="1:9" ht="15.75">
      <c r="A2312" s="23" t="s">
        <v>26</v>
      </c>
      <c r="B2312" s="436"/>
      <c r="C2312" s="26"/>
      <c r="D2312" s="25" t="s">
        <v>23</v>
      </c>
      <c r="E2312" s="26"/>
      <c r="F2312" s="385">
        <f>SUM(F2244:F2311)</f>
        <v>0</v>
      </c>
      <c r="H2312" s="86"/>
      <c r="I2312" s="115"/>
    </row>
    <row r="2313" spans="1:9" ht="15">
      <c r="A2313" s="33"/>
      <c r="B2313" s="365"/>
      <c r="C2313" s="33"/>
      <c r="D2313" s="365"/>
      <c r="E2313" s="28"/>
      <c r="F2313" s="59"/>
      <c r="H2313" s="86"/>
      <c r="I2313" s="115"/>
    </row>
    <row r="2314" spans="1:9" ht="15.75">
      <c r="A2314" s="9" t="s">
        <v>451</v>
      </c>
      <c r="B2314" s="365"/>
      <c r="C2314" s="33"/>
      <c r="D2314" s="365"/>
      <c r="E2314" s="28"/>
      <c r="F2314" s="28"/>
      <c r="H2314" s="86"/>
      <c r="I2314" s="115"/>
    </row>
    <row r="2315" spans="1:9">
      <c r="A2315" s="53"/>
      <c r="B2315" s="82"/>
      <c r="C2315" s="53"/>
      <c r="D2315" s="82"/>
      <c r="E2315" s="59"/>
      <c r="F2315" s="59"/>
      <c r="H2315" s="86"/>
      <c r="I2315" s="86"/>
    </row>
    <row r="2316" spans="1:9" ht="114.75">
      <c r="A2316" s="60" t="s">
        <v>452</v>
      </c>
      <c r="B2316" s="82"/>
      <c r="C2316" s="53"/>
      <c r="D2316" s="82"/>
      <c r="E2316" s="59"/>
      <c r="F2316" s="59"/>
      <c r="H2316" s="86"/>
      <c r="I2316" s="86"/>
    </row>
    <row r="2317" spans="1:9" ht="127.5">
      <c r="A2317" s="60" t="s">
        <v>453</v>
      </c>
      <c r="B2317" s="82"/>
      <c r="C2317" s="53"/>
      <c r="D2317" s="82"/>
      <c r="E2317" s="59"/>
      <c r="F2317" s="59"/>
      <c r="H2317" s="86"/>
      <c r="I2317" s="86"/>
    </row>
    <row r="2318" spans="1:9" s="12" customFormat="1" hidden="1">
      <c r="A2318" s="108" t="s">
        <v>423</v>
      </c>
      <c r="B2318" s="363"/>
      <c r="C2318" s="53"/>
      <c r="D2318" s="363"/>
      <c r="E2318" s="59"/>
      <c r="F2318" s="63">
        <f t="shared" ref="F2318:F2325" si="20">B2318*D2318</f>
        <v>0</v>
      </c>
      <c r="H2318" s="107"/>
      <c r="I2318" s="107"/>
    </row>
    <row r="2319" spans="1:9" s="12" customFormat="1">
      <c r="A2319" s="108" t="s">
        <v>424</v>
      </c>
      <c r="B2319" s="363">
        <f>B2196</f>
        <v>83.62</v>
      </c>
      <c r="C2319" s="53"/>
      <c r="D2319" s="363"/>
      <c r="E2319" s="59"/>
      <c r="F2319" s="63">
        <f>B2319*D2319</f>
        <v>0</v>
      </c>
      <c r="H2319" s="107"/>
      <c r="I2319" s="107"/>
    </row>
    <row r="2320" spans="1:9" s="12" customFormat="1" hidden="1">
      <c r="A2320" s="108" t="s">
        <v>425</v>
      </c>
      <c r="B2320" s="363">
        <f>B2197</f>
        <v>0</v>
      </c>
      <c r="C2320" s="53"/>
      <c r="D2320" s="363"/>
      <c r="E2320" s="59"/>
      <c r="F2320" s="63">
        <f t="shared" si="20"/>
        <v>0</v>
      </c>
      <c r="H2320" s="107"/>
      <c r="I2320" s="107"/>
    </row>
    <row r="2321" spans="1:9" s="12" customFormat="1" hidden="1">
      <c r="A2321" s="108" t="s">
        <v>426</v>
      </c>
      <c r="B2321" s="363">
        <f>B2198</f>
        <v>0</v>
      </c>
      <c r="C2321" s="53"/>
      <c r="D2321" s="363"/>
      <c r="E2321" s="59"/>
      <c r="F2321" s="63">
        <f t="shared" si="20"/>
        <v>0</v>
      </c>
      <c r="H2321" s="107"/>
      <c r="I2321" s="107"/>
    </row>
    <row r="2322" spans="1:9" s="12" customFormat="1" hidden="1">
      <c r="A2322" s="108" t="s">
        <v>427</v>
      </c>
      <c r="B2322" s="363">
        <f>B2199</f>
        <v>0</v>
      </c>
      <c r="C2322" s="53"/>
      <c r="D2322" s="363"/>
      <c r="E2322" s="59"/>
      <c r="F2322" s="63">
        <f t="shared" si="20"/>
        <v>0</v>
      </c>
      <c r="H2322" s="107"/>
      <c r="I2322" s="107"/>
    </row>
    <row r="2323" spans="1:9" s="12" customFormat="1" hidden="1">
      <c r="A2323" s="108" t="s">
        <v>428</v>
      </c>
      <c r="B2323" s="368"/>
      <c r="C2323" s="53"/>
      <c r="D2323" s="363"/>
      <c r="E2323" s="59"/>
      <c r="F2323" s="63">
        <f t="shared" si="20"/>
        <v>0</v>
      </c>
      <c r="H2323" s="107"/>
      <c r="I2323" s="107"/>
    </row>
    <row r="2324" spans="1:9" s="12" customFormat="1" hidden="1">
      <c r="A2324" s="108" t="s">
        <v>429</v>
      </c>
      <c r="B2324" s="368"/>
      <c r="C2324" s="53"/>
      <c r="D2324" s="363"/>
      <c r="E2324" s="59"/>
      <c r="F2324" s="63">
        <f t="shared" si="20"/>
        <v>0</v>
      </c>
      <c r="H2324" s="107"/>
      <c r="I2324" s="107"/>
    </row>
    <row r="2325" spans="1:9" s="12" customFormat="1" hidden="1">
      <c r="A2325" s="108" t="s">
        <v>430</v>
      </c>
      <c r="B2325" s="368"/>
      <c r="C2325" s="53"/>
      <c r="D2325" s="363"/>
      <c r="E2325" s="59"/>
      <c r="F2325" s="63">
        <f t="shared" si="20"/>
        <v>0</v>
      </c>
      <c r="H2325" s="107"/>
      <c r="I2325" s="107"/>
    </row>
    <row r="2326" spans="1:9" s="12" customFormat="1">
      <c r="A2326" s="113" t="s">
        <v>234</v>
      </c>
      <c r="B2326" s="132">
        <f>SUM(B2318:B2325)</f>
        <v>83.62</v>
      </c>
      <c r="C2326" s="53"/>
      <c r="D2326" s="82"/>
      <c r="E2326" s="59"/>
      <c r="F2326" s="59"/>
      <c r="H2326" s="107"/>
      <c r="I2326" s="107"/>
    </row>
    <row r="2327" spans="1:9" s="12" customFormat="1" ht="92.25" customHeight="1">
      <c r="A2327" s="126" t="s">
        <v>454</v>
      </c>
      <c r="B2327" s="132"/>
      <c r="C2327" s="53"/>
      <c r="D2327" s="82"/>
      <c r="E2327" s="59"/>
      <c r="F2327" s="59"/>
      <c r="H2327" s="107"/>
      <c r="I2327" s="107"/>
    </row>
    <row r="2328" spans="1:9" s="12" customFormat="1" ht="140.25">
      <c r="A2328" s="126" t="s">
        <v>455</v>
      </c>
      <c r="B2328" s="132"/>
      <c r="C2328" s="53"/>
      <c r="D2328" s="82"/>
      <c r="E2328" s="59"/>
      <c r="F2328" s="59"/>
      <c r="H2328" s="107"/>
      <c r="I2328" s="107"/>
    </row>
    <row r="2329" spans="1:9" s="12" customFormat="1" ht="38.25">
      <c r="A2329" s="126" t="s">
        <v>456</v>
      </c>
      <c r="B2329" s="132"/>
      <c r="C2329" s="53"/>
      <c r="D2329" s="82"/>
      <c r="E2329" s="59"/>
      <c r="F2329" s="59"/>
      <c r="H2329" s="107"/>
      <c r="I2329" s="107"/>
    </row>
    <row r="2330" spans="1:9" s="12" customFormat="1" ht="114.75">
      <c r="A2330" s="126" t="s">
        <v>457</v>
      </c>
      <c r="B2330" s="132"/>
      <c r="C2330" s="53"/>
      <c r="D2330" s="82"/>
      <c r="E2330" s="59"/>
      <c r="F2330" s="59"/>
      <c r="H2330" s="107"/>
      <c r="I2330" s="107"/>
    </row>
    <row r="2331" spans="1:9" s="12" customFormat="1" ht="51">
      <c r="A2331" s="126" t="s">
        <v>458</v>
      </c>
      <c r="B2331" s="132"/>
      <c r="C2331" s="53"/>
      <c r="D2331" s="82"/>
      <c r="E2331" s="59"/>
      <c r="F2331" s="59"/>
      <c r="H2331" s="107"/>
      <c r="I2331" s="107"/>
    </row>
    <row r="2332" spans="1:9" s="12" customFormat="1" ht="89.25">
      <c r="A2332" s="126" t="s">
        <v>459</v>
      </c>
      <c r="B2332" s="132"/>
      <c r="C2332" s="53"/>
      <c r="D2332" s="82"/>
      <c r="E2332" s="59"/>
      <c r="F2332" s="59"/>
      <c r="H2332" s="107"/>
      <c r="I2332" s="107"/>
    </row>
    <row r="2333" spans="1:9" s="12" customFormat="1" ht="46.5" customHeight="1">
      <c r="A2333" s="126" t="s">
        <v>460</v>
      </c>
      <c r="B2333" s="440"/>
      <c r="C2333" s="53"/>
      <c r="D2333" s="82"/>
      <c r="E2333" s="59"/>
      <c r="F2333" s="59"/>
      <c r="H2333" s="107"/>
      <c r="I2333" s="107"/>
    </row>
    <row r="2334" spans="1:9" s="12" customFormat="1">
      <c r="A2334" s="127" t="s">
        <v>461</v>
      </c>
      <c r="B2334" s="441">
        <v>1</v>
      </c>
      <c r="C2334" s="53"/>
      <c r="D2334" s="363"/>
      <c r="E2334" s="59"/>
      <c r="F2334" s="63">
        <f t="shared" ref="F2334:F2341" si="21">B2334*D2334</f>
        <v>0</v>
      </c>
      <c r="H2334" s="107"/>
      <c r="I2334" s="107"/>
    </row>
    <row r="2335" spans="1:9" s="12" customFormat="1" hidden="1">
      <c r="A2335" s="127" t="s">
        <v>462</v>
      </c>
      <c r="B2335" s="441">
        <v>0</v>
      </c>
      <c r="C2335" s="57"/>
      <c r="D2335" s="368"/>
      <c r="E2335" s="110"/>
      <c r="F2335" s="109">
        <f t="shared" si="21"/>
        <v>0</v>
      </c>
      <c r="H2335" s="107"/>
      <c r="I2335" s="107"/>
    </row>
    <row r="2336" spans="1:9" s="12" customFormat="1" ht="15" customHeight="1">
      <c r="A2336" s="127" t="s">
        <v>463</v>
      </c>
      <c r="B2336" s="441">
        <v>1</v>
      </c>
      <c r="C2336" s="57"/>
      <c r="D2336" s="368"/>
      <c r="E2336" s="110"/>
      <c r="F2336" s="109">
        <f t="shared" si="21"/>
        <v>0</v>
      </c>
      <c r="H2336" s="107"/>
      <c r="I2336" s="107"/>
    </row>
    <row r="2337" spans="1:9" s="12" customFormat="1" ht="15" customHeight="1">
      <c r="A2337" s="127" t="s">
        <v>464</v>
      </c>
      <c r="B2337" s="441">
        <v>1</v>
      </c>
      <c r="C2337" s="57"/>
      <c r="D2337" s="368"/>
      <c r="E2337" s="110"/>
      <c r="F2337" s="109">
        <f t="shared" si="21"/>
        <v>0</v>
      </c>
      <c r="H2337" s="107"/>
      <c r="I2337" s="107"/>
    </row>
    <row r="2338" spans="1:9" s="12" customFormat="1" ht="15" hidden="1" customHeight="1">
      <c r="A2338" s="127" t="s">
        <v>465</v>
      </c>
      <c r="B2338" s="441">
        <v>0</v>
      </c>
      <c r="C2338" s="57"/>
      <c r="D2338" s="368"/>
      <c r="E2338" s="110"/>
      <c r="F2338" s="109">
        <f t="shared" si="21"/>
        <v>0</v>
      </c>
      <c r="H2338" s="107"/>
      <c r="I2338" s="107"/>
    </row>
    <row r="2339" spans="1:9" s="12" customFormat="1" ht="15" hidden="1" customHeight="1">
      <c r="A2339" s="127" t="s">
        <v>466</v>
      </c>
      <c r="B2339" s="441">
        <v>0</v>
      </c>
      <c r="C2339" s="57"/>
      <c r="D2339" s="368"/>
      <c r="E2339" s="110"/>
      <c r="F2339" s="109">
        <f t="shared" si="21"/>
        <v>0</v>
      </c>
      <c r="H2339" s="107"/>
      <c r="I2339" s="107"/>
    </row>
    <row r="2340" spans="1:9" s="12" customFormat="1" ht="15" hidden="1" customHeight="1">
      <c r="A2340" s="127" t="s">
        <v>550</v>
      </c>
      <c r="B2340" s="441">
        <v>0</v>
      </c>
      <c r="C2340" s="57"/>
      <c r="D2340" s="368"/>
      <c r="E2340" s="110"/>
      <c r="F2340" s="109">
        <f t="shared" si="21"/>
        <v>0</v>
      </c>
      <c r="H2340" s="107"/>
      <c r="I2340" s="107"/>
    </row>
    <row r="2341" spans="1:9" s="12" customFormat="1" hidden="1">
      <c r="A2341" s="127" t="s">
        <v>551</v>
      </c>
      <c r="B2341" s="441">
        <v>0</v>
      </c>
      <c r="C2341" s="57"/>
      <c r="D2341" s="368"/>
      <c r="E2341" s="110"/>
      <c r="F2341" s="109">
        <f t="shared" si="21"/>
        <v>0</v>
      </c>
      <c r="H2341" s="107"/>
      <c r="I2341" s="107"/>
    </row>
    <row r="2342" spans="1:9" s="12" customFormat="1">
      <c r="A2342" s="128" t="s">
        <v>234</v>
      </c>
      <c r="B2342" s="442">
        <f>SUM(B2334:B2341)</f>
        <v>3</v>
      </c>
      <c r="C2342" s="53"/>
      <c r="D2342" s="82"/>
      <c r="E2342" s="59"/>
      <c r="F2342" s="59"/>
      <c r="H2342" s="107"/>
      <c r="I2342" s="107"/>
    </row>
    <row r="2343" spans="1:9" s="12" customFormat="1">
      <c r="A2343" s="53"/>
      <c r="B2343" s="82"/>
      <c r="C2343" s="53"/>
      <c r="D2343" s="82"/>
      <c r="E2343" s="59"/>
      <c r="F2343" s="59"/>
      <c r="H2343" s="107"/>
      <c r="I2343" s="107"/>
    </row>
    <row r="2344" spans="1:9" s="12" customFormat="1" ht="80.45" hidden="1" customHeight="1">
      <c r="A2344" s="60" t="s">
        <v>467</v>
      </c>
      <c r="B2344" s="82"/>
      <c r="C2344" s="53"/>
      <c r="D2344" s="82"/>
      <c r="E2344" s="59"/>
      <c r="F2344" s="59"/>
      <c r="H2344" s="107"/>
      <c r="I2344" s="107"/>
    </row>
    <row r="2345" spans="1:9" s="12" customFormat="1" ht="63.75" hidden="1">
      <c r="A2345" s="60" t="s">
        <v>468</v>
      </c>
      <c r="B2345" s="82"/>
      <c r="C2345" s="53"/>
      <c r="D2345" s="82"/>
      <c r="E2345" s="59"/>
      <c r="F2345" s="59"/>
      <c r="H2345" s="107"/>
      <c r="I2345" s="107"/>
    </row>
    <row r="2346" spans="1:9" hidden="1">
      <c r="A2346" s="58" t="s">
        <v>469</v>
      </c>
      <c r="B2346" s="82">
        <v>0</v>
      </c>
      <c r="C2346" s="53"/>
      <c r="D2346" s="363"/>
      <c r="E2346" s="59"/>
      <c r="F2346" s="63">
        <f>B2346*D2346</f>
        <v>0</v>
      </c>
      <c r="H2346" s="86"/>
      <c r="I2346" s="86"/>
    </row>
    <row r="2347" spans="1:9" hidden="1">
      <c r="A2347" s="58" t="s">
        <v>470</v>
      </c>
      <c r="B2347" s="82">
        <v>0</v>
      </c>
      <c r="C2347" s="53"/>
      <c r="D2347" s="363"/>
      <c r="E2347" s="59"/>
      <c r="F2347" s="63">
        <f>B2347*D2347</f>
        <v>0</v>
      </c>
      <c r="H2347" s="86"/>
      <c r="I2347" s="86"/>
    </row>
    <row r="2348" spans="1:9" hidden="1">
      <c r="A2348" s="58"/>
      <c r="B2348" s="82"/>
      <c r="C2348" s="53"/>
      <c r="D2348" s="82"/>
      <c r="E2348" s="59"/>
      <c r="F2348" s="59"/>
      <c r="H2348" s="86"/>
      <c r="I2348" s="86"/>
    </row>
    <row r="2349" spans="1:9" ht="105" customHeight="1">
      <c r="A2349" s="60" t="s">
        <v>471</v>
      </c>
      <c r="B2349" s="82"/>
      <c r="C2349" s="53"/>
      <c r="D2349" s="82"/>
      <c r="E2349" s="59"/>
      <c r="F2349" s="59"/>
      <c r="H2349" s="86"/>
      <c r="I2349" s="86"/>
    </row>
    <row r="2350" spans="1:9">
      <c r="A2350" s="58" t="s">
        <v>472</v>
      </c>
      <c r="B2350" s="82">
        <v>6</v>
      </c>
      <c r="C2350" s="53"/>
      <c r="D2350" s="363"/>
      <c r="E2350" s="59"/>
      <c r="F2350" s="63">
        <f>B2350*D2350</f>
        <v>0</v>
      </c>
      <c r="H2350" s="86"/>
      <c r="I2350" s="86"/>
    </row>
    <row r="2351" spans="1:9">
      <c r="A2351" s="58" t="s">
        <v>473</v>
      </c>
      <c r="B2351" s="82">
        <v>6</v>
      </c>
      <c r="C2351" s="53"/>
      <c r="D2351" s="363"/>
      <c r="E2351" s="59"/>
      <c r="F2351" s="63">
        <f>B2351*D2351</f>
        <v>0</v>
      </c>
      <c r="H2351" s="86"/>
      <c r="I2351" s="86"/>
    </row>
    <row r="2352" spans="1:9">
      <c r="A2352" s="53"/>
      <c r="B2352" s="82"/>
      <c r="C2352" s="53"/>
      <c r="D2352" s="82"/>
      <c r="E2352" s="59"/>
      <c r="F2352" s="59"/>
      <c r="H2352" s="86"/>
      <c r="I2352" s="86"/>
    </row>
    <row r="2353" spans="1:9" ht="76.5">
      <c r="A2353" s="60" t="s">
        <v>474</v>
      </c>
      <c r="B2353" s="82"/>
      <c r="C2353" s="53"/>
      <c r="D2353" s="82"/>
      <c r="E2353" s="59"/>
      <c r="F2353" s="59"/>
      <c r="H2353" s="86"/>
      <c r="I2353" s="86"/>
    </row>
    <row r="2354" spans="1:9" ht="51">
      <c r="A2354" s="60" t="s">
        <v>475</v>
      </c>
      <c r="B2354" s="82"/>
      <c r="C2354" s="53"/>
      <c r="D2354" s="82"/>
      <c r="E2354" s="59"/>
      <c r="F2354" s="59"/>
      <c r="H2354" s="86"/>
      <c r="I2354" s="86"/>
    </row>
    <row r="2355" spans="1:9">
      <c r="A2355" s="67" t="s">
        <v>476</v>
      </c>
      <c r="B2355" s="82">
        <v>1</v>
      </c>
      <c r="C2355" s="53"/>
      <c r="D2355" s="363"/>
      <c r="E2355" s="59"/>
      <c r="F2355" s="63">
        <f>B2355*D2355</f>
        <v>0</v>
      </c>
      <c r="H2355" s="86"/>
      <c r="I2355" s="86"/>
    </row>
    <row r="2356" spans="1:9">
      <c r="A2356" s="67" t="s">
        <v>477</v>
      </c>
      <c r="B2356" s="82">
        <v>1</v>
      </c>
      <c r="C2356" s="53"/>
      <c r="D2356" s="363"/>
      <c r="E2356" s="59"/>
      <c r="F2356" s="63">
        <f>B2356*D2356</f>
        <v>0</v>
      </c>
      <c r="H2356" s="86"/>
      <c r="I2356" s="86"/>
    </row>
    <row r="2357" spans="1:9" hidden="1">
      <c r="A2357" s="58"/>
      <c r="B2357" s="82"/>
      <c r="C2357" s="53"/>
      <c r="D2357" s="82"/>
      <c r="E2357" s="59"/>
      <c r="F2357" s="59"/>
      <c r="H2357" s="86"/>
      <c r="I2357" s="86"/>
    </row>
    <row r="2358" spans="1:9" ht="76.5" hidden="1">
      <c r="A2358" s="129" t="s">
        <v>478</v>
      </c>
      <c r="B2358" s="82"/>
      <c r="C2358" s="53"/>
      <c r="D2358" s="82"/>
      <c r="E2358" s="59"/>
      <c r="F2358" s="59"/>
      <c r="H2358" s="86"/>
      <c r="I2358" s="86"/>
    </row>
    <row r="2359" spans="1:9" hidden="1">
      <c r="A2359" s="67" t="s">
        <v>45</v>
      </c>
      <c r="B2359" s="82">
        <v>0</v>
      </c>
      <c r="C2359" s="53"/>
      <c r="D2359" s="363"/>
      <c r="E2359" s="59"/>
      <c r="F2359" s="63">
        <f>B2359*D2359</f>
        <v>0</v>
      </c>
      <c r="H2359" s="86"/>
      <c r="I2359" s="86"/>
    </row>
    <row r="2360" spans="1:9">
      <c r="A2360" s="20"/>
      <c r="B2360" s="82"/>
      <c r="C2360" s="53"/>
      <c r="D2360" s="82"/>
      <c r="E2360" s="59"/>
      <c r="F2360" s="59"/>
      <c r="H2360" s="86"/>
      <c r="I2360" s="86"/>
    </row>
    <row r="2361" spans="1:9">
      <c r="A2361" s="53" t="s">
        <v>479</v>
      </c>
      <c r="B2361" s="82"/>
      <c r="C2361" s="53"/>
      <c r="D2361" s="82"/>
      <c r="E2361" s="59"/>
      <c r="F2361" s="59"/>
      <c r="H2361" s="86"/>
      <c r="I2361" s="86"/>
    </row>
    <row r="2362" spans="1:9">
      <c r="A2362" s="53" t="s">
        <v>181</v>
      </c>
      <c r="B2362" s="82"/>
      <c r="C2362" s="53"/>
      <c r="D2362" s="82"/>
      <c r="E2362" s="59"/>
      <c r="F2362" s="59"/>
      <c r="H2362" s="86"/>
      <c r="I2362" s="86"/>
    </row>
    <row r="2363" spans="1:9" ht="89.25">
      <c r="A2363" s="60" t="s">
        <v>480</v>
      </c>
      <c r="B2363" s="82"/>
      <c r="C2363" s="53"/>
      <c r="D2363" s="82"/>
      <c r="E2363" s="59"/>
      <c r="F2363" s="59"/>
      <c r="H2363" s="86"/>
      <c r="I2363" s="86"/>
    </row>
    <row r="2364" spans="1:9" hidden="1">
      <c r="A2364" s="58" t="s">
        <v>481</v>
      </c>
      <c r="B2364" s="82">
        <v>0</v>
      </c>
      <c r="C2364" s="53"/>
      <c r="D2364" s="363"/>
      <c r="E2364" s="59"/>
      <c r="F2364" s="63">
        <f>B2364*D2364</f>
        <v>0</v>
      </c>
      <c r="H2364" s="86"/>
      <c r="I2364" s="86"/>
    </row>
    <row r="2365" spans="1:9">
      <c r="A2365" s="67" t="s">
        <v>482</v>
      </c>
      <c r="B2365" s="82">
        <f>B2342</f>
        <v>3</v>
      </c>
      <c r="C2365" s="53"/>
      <c r="D2365" s="363"/>
      <c r="E2365" s="59"/>
      <c r="F2365" s="63">
        <f>B2365*D2365</f>
        <v>0</v>
      </c>
      <c r="H2365" s="86"/>
      <c r="I2365" s="86"/>
    </row>
    <row r="2366" spans="1:9" hidden="1">
      <c r="A2366" s="58"/>
      <c r="B2366" s="82"/>
      <c r="C2366" s="53"/>
      <c r="D2366" s="82"/>
      <c r="E2366" s="59"/>
      <c r="F2366" s="59"/>
      <c r="H2366" s="86"/>
      <c r="I2366" s="86"/>
    </row>
    <row r="2367" spans="1:9" hidden="1">
      <c r="A2367" s="53" t="s">
        <v>483</v>
      </c>
      <c r="B2367" s="82"/>
      <c r="C2367" s="53"/>
      <c r="D2367" s="82"/>
      <c r="E2367" s="59"/>
      <c r="F2367" s="59"/>
      <c r="H2367" s="86"/>
      <c r="I2367" s="86"/>
    </row>
    <row r="2368" spans="1:9" hidden="1">
      <c r="A2368" s="53" t="s">
        <v>484</v>
      </c>
      <c r="B2368" s="82"/>
      <c r="C2368" s="53"/>
      <c r="D2368" s="82"/>
      <c r="E2368" s="59"/>
      <c r="F2368" s="59"/>
      <c r="H2368" s="86"/>
      <c r="I2368" s="86"/>
    </row>
    <row r="2369" spans="1:9" ht="25.5" hidden="1">
      <c r="A2369" s="60" t="s">
        <v>485</v>
      </c>
      <c r="B2369" s="82"/>
      <c r="C2369" s="53"/>
      <c r="D2369" s="82"/>
      <c r="E2369" s="59"/>
      <c r="F2369" s="59"/>
      <c r="H2369" s="86"/>
      <c r="I2369" s="86"/>
    </row>
    <row r="2370" spans="1:9" ht="117" hidden="1" customHeight="1">
      <c r="A2370" s="60" t="s">
        <v>486</v>
      </c>
      <c r="B2370" s="82"/>
      <c r="C2370" s="53"/>
      <c r="D2370" s="82"/>
      <c r="E2370" s="59"/>
      <c r="F2370" s="59"/>
      <c r="H2370" s="86"/>
      <c r="I2370" s="86"/>
    </row>
    <row r="2371" spans="1:9" hidden="1">
      <c r="A2371" s="67" t="s">
        <v>487</v>
      </c>
      <c r="B2371" s="82">
        <v>0</v>
      </c>
      <c r="C2371" s="53"/>
      <c r="D2371" s="211"/>
      <c r="E2371" s="59"/>
      <c r="F2371" s="68">
        <f>B2371*D2371</f>
        <v>0</v>
      </c>
      <c r="H2371" s="86"/>
      <c r="I2371" s="86"/>
    </row>
    <row r="2372" spans="1:9" hidden="1">
      <c r="A2372" s="67"/>
      <c r="B2372" s="82"/>
      <c r="C2372" s="53"/>
      <c r="D2372" s="82"/>
      <c r="E2372" s="59"/>
      <c r="F2372" s="59"/>
      <c r="H2372" s="86"/>
      <c r="I2372" s="86"/>
    </row>
    <row r="2373" spans="1:9" ht="12.75" hidden="1" customHeight="1">
      <c r="A2373" s="130" t="s">
        <v>488</v>
      </c>
      <c r="B2373" s="131"/>
      <c r="C2373" s="131"/>
      <c r="D2373" s="132"/>
      <c r="E2373" s="57"/>
      <c r="F2373" s="110"/>
      <c r="G2373" s="132"/>
      <c r="H2373" s="132"/>
      <c r="I2373" s="86"/>
    </row>
    <row r="2374" spans="1:9" ht="63.75" hidden="1" customHeight="1">
      <c r="A2374" s="60" t="s">
        <v>489</v>
      </c>
      <c r="B2374" s="82"/>
      <c r="C2374" s="53"/>
      <c r="D2374" s="82"/>
      <c r="E2374" s="59"/>
      <c r="F2374" s="59"/>
      <c r="G2374" s="132"/>
      <c r="H2374" s="132"/>
      <c r="I2374" s="86"/>
    </row>
    <row r="2375" spans="1:9" ht="12.75" hidden="1" customHeight="1">
      <c r="A2375" s="133" t="s">
        <v>490</v>
      </c>
      <c r="B2375" s="134">
        <v>22</v>
      </c>
      <c r="C2375" s="1"/>
      <c r="D2375" s="370"/>
      <c r="E2375" s="57"/>
      <c r="F2375" s="68">
        <f>B2375*D2375</f>
        <v>0</v>
      </c>
      <c r="G2375" s="135"/>
      <c r="I2375" s="86"/>
    </row>
    <row r="2376" spans="1:9" ht="12.75" hidden="1" customHeight="1">
      <c r="A2376" s="133" t="s">
        <v>491</v>
      </c>
      <c r="B2376" s="134">
        <v>22</v>
      </c>
      <c r="C2376" s="1"/>
      <c r="D2376" s="370"/>
      <c r="E2376" s="57"/>
      <c r="F2376" s="68">
        <f>B2376*D2376</f>
        <v>0</v>
      </c>
      <c r="G2376" s="135"/>
      <c r="I2376" s="86"/>
    </row>
    <row r="2377" spans="1:9" ht="12.75" hidden="1" customHeight="1">
      <c r="A2377" s="133"/>
      <c r="B2377" s="131"/>
      <c r="C2377" s="131"/>
      <c r="D2377" s="134"/>
      <c r="E2377" s="57"/>
      <c r="F2377" s="136"/>
      <c r="G2377" s="135"/>
      <c r="H2377" s="59"/>
      <c r="I2377" s="86"/>
    </row>
    <row r="2378" spans="1:9" ht="12.75" hidden="1" customHeight="1">
      <c r="A2378" s="130" t="s">
        <v>492</v>
      </c>
      <c r="B2378" s="131"/>
      <c r="C2378" s="131"/>
      <c r="D2378" s="134"/>
      <c r="E2378" s="57"/>
      <c r="F2378" s="136"/>
      <c r="G2378" s="135"/>
      <c r="H2378" s="59"/>
      <c r="I2378" s="86"/>
    </row>
    <row r="2379" spans="1:9" ht="114.75" hidden="1" customHeight="1">
      <c r="A2379" s="64" t="s">
        <v>493</v>
      </c>
      <c r="B2379" s="82"/>
      <c r="C2379" s="53"/>
      <c r="D2379" s="82"/>
      <c r="E2379" s="59"/>
      <c r="F2379" s="59"/>
      <c r="G2379" s="135"/>
      <c r="H2379" s="59"/>
      <c r="I2379" s="86"/>
    </row>
    <row r="2380" spans="1:9" ht="25.5" hidden="1" customHeight="1">
      <c r="A2380" s="64" t="s">
        <v>494</v>
      </c>
      <c r="B2380" s="82"/>
      <c r="C2380" s="53"/>
      <c r="D2380" s="82"/>
      <c r="E2380" s="59"/>
      <c r="F2380" s="59"/>
      <c r="G2380" s="135"/>
      <c r="H2380" s="59"/>
      <c r="I2380" s="86"/>
    </row>
    <row r="2381" spans="1:9" ht="38.25" hidden="1" customHeight="1">
      <c r="A2381" s="64" t="s">
        <v>495</v>
      </c>
      <c r="B2381" s="82"/>
      <c r="C2381" s="53"/>
      <c r="D2381" s="82"/>
      <c r="E2381" s="59"/>
      <c r="F2381" s="59"/>
      <c r="G2381" s="130"/>
      <c r="H2381" s="132"/>
      <c r="I2381" s="86"/>
    </row>
    <row r="2382" spans="1:9" ht="12.75" hidden="1" customHeight="1">
      <c r="A2382" s="131" t="s">
        <v>496</v>
      </c>
      <c r="B2382" s="82">
        <f>(0.24*16.5+0.9*1*0.2*8)*1.15</f>
        <v>6.21</v>
      </c>
      <c r="C2382" s="57"/>
      <c r="D2382" s="211"/>
      <c r="E2382" s="59"/>
      <c r="F2382" s="68">
        <f>B2382*D2382</f>
        <v>0</v>
      </c>
      <c r="I2382" s="86"/>
    </row>
    <row r="2383" spans="1:9" ht="12.75" hidden="1" customHeight="1">
      <c r="A2383" s="67" t="s">
        <v>497</v>
      </c>
      <c r="B2383" s="82">
        <f>B2382*80</f>
        <v>496.8</v>
      </c>
      <c r="C2383" s="57"/>
      <c r="D2383" s="211"/>
      <c r="E2383" s="59"/>
      <c r="F2383" s="68">
        <f>B2383*D2383</f>
        <v>0</v>
      </c>
      <c r="I2383" s="86"/>
    </row>
    <row r="2384" spans="1:9" hidden="1">
      <c r="A2384" s="58"/>
      <c r="B2384" s="82"/>
      <c r="C2384" s="53"/>
      <c r="D2384" s="82"/>
      <c r="E2384" s="59"/>
      <c r="F2384" s="59"/>
      <c r="H2384" s="86"/>
      <c r="I2384" s="86"/>
    </row>
    <row r="2385" spans="1:9">
      <c r="A2385" s="60"/>
      <c r="B2385" s="82"/>
      <c r="C2385" s="53"/>
      <c r="D2385" s="82"/>
      <c r="E2385" s="59"/>
      <c r="F2385" s="59"/>
      <c r="H2385" s="86"/>
      <c r="I2385" s="86"/>
    </row>
    <row r="2386" spans="1:9" ht="79.5" customHeight="1">
      <c r="A2386" s="64" t="s">
        <v>498</v>
      </c>
      <c r="B2386" s="82"/>
      <c r="C2386" s="53"/>
      <c r="D2386" s="82"/>
      <c r="E2386" s="59"/>
      <c r="F2386" s="59"/>
      <c r="H2386" s="86"/>
      <c r="I2386" s="86"/>
    </row>
    <row r="2387" spans="1:9">
      <c r="A2387" s="53" t="s">
        <v>499</v>
      </c>
      <c r="B2387" s="82"/>
      <c r="C2387" s="53"/>
      <c r="D2387" s="82"/>
      <c r="E2387" s="59"/>
      <c r="F2387" s="59"/>
      <c r="H2387" s="86"/>
      <c r="I2387" s="86"/>
    </row>
    <row r="2388" spans="1:9">
      <c r="A2388" s="53" t="s">
        <v>500</v>
      </c>
      <c r="B2388" s="82"/>
      <c r="C2388" s="53"/>
      <c r="D2388" s="82"/>
      <c r="E2388" s="59"/>
      <c r="F2388" s="59"/>
      <c r="H2388" s="86"/>
      <c r="I2388" s="86"/>
    </row>
    <row r="2389" spans="1:9">
      <c r="A2389" s="58" t="s">
        <v>44</v>
      </c>
      <c r="B2389" s="82">
        <f>B2203</f>
        <v>83.62</v>
      </c>
      <c r="C2389" s="53"/>
      <c r="D2389" s="363"/>
      <c r="E2389" s="59"/>
      <c r="F2389" s="63">
        <f>B2389*D2389</f>
        <v>0</v>
      </c>
      <c r="H2389" s="86"/>
      <c r="I2389" s="86"/>
    </row>
    <row r="2390" spans="1:9">
      <c r="A2390" s="58"/>
      <c r="B2390" s="82"/>
      <c r="C2390" s="53"/>
      <c r="D2390" s="82"/>
      <c r="E2390" s="59"/>
      <c r="F2390" s="59"/>
      <c r="H2390" s="86"/>
      <c r="I2390" s="86"/>
    </row>
    <row r="2391" spans="1:9" ht="63.75">
      <c r="A2391" s="60" t="s">
        <v>501</v>
      </c>
      <c r="B2391" s="82"/>
      <c r="C2391" s="53"/>
      <c r="D2391" s="82"/>
      <c r="E2391" s="59"/>
      <c r="F2391" s="59"/>
      <c r="H2391" s="86"/>
      <c r="I2391" s="86"/>
    </row>
    <row r="2392" spans="1:9" ht="15.75" customHeight="1">
      <c r="A2392" s="58" t="s">
        <v>44</v>
      </c>
      <c r="B2392" s="82">
        <f>B2203</f>
        <v>83.62</v>
      </c>
      <c r="C2392" s="53"/>
      <c r="D2392" s="363"/>
      <c r="E2392" s="59"/>
      <c r="F2392" s="63">
        <f>B2392*D2392</f>
        <v>0</v>
      </c>
      <c r="H2392" s="86"/>
      <c r="I2392" s="86"/>
    </row>
    <row r="2393" spans="1:9" ht="15.75" customHeight="1">
      <c r="A2393" s="53"/>
      <c r="B2393" s="82"/>
      <c r="C2393" s="53"/>
      <c r="D2393" s="82"/>
      <c r="E2393" s="59"/>
      <c r="F2393" s="59"/>
      <c r="H2393" s="86"/>
      <c r="I2393" s="86"/>
    </row>
    <row r="2394" spans="1:9" ht="15.75" customHeight="1">
      <c r="A2394" s="23" t="s">
        <v>451</v>
      </c>
      <c r="B2394" s="416"/>
      <c r="C2394" s="114"/>
      <c r="D2394" s="25" t="s">
        <v>23</v>
      </c>
      <c r="E2394" s="26"/>
      <c r="F2394" s="385">
        <f>SUM(F2316:F2393)</f>
        <v>0</v>
      </c>
      <c r="H2394" s="86"/>
      <c r="I2394" s="115"/>
    </row>
    <row r="2395" spans="1:9" ht="15.75" customHeight="1">
      <c r="A2395" s="9"/>
      <c r="B2395" s="82"/>
      <c r="C2395" s="53"/>
      <c r="D2395" s="27"/>
      <c r="E2395" s="27"/>
      <c r="F2395" s="59"/>
      <c r="H2395" s="86"/>
      <c r="I2395" s="115"/>
    </row>
    <row r="2396" spans="1:9" ht="15.75" customHeight="1">
      <c r="A2396" s="38" t="s">
        <v>502</v>
      </c>
      <c r="B2396" s="82"/>
      <c r="C2396" s="53"/>
      <c r="D2396" s="82"/>
      <c r="E2396" s="59"/>
      <c r="F2396" s="59"/>
      <c r="H2396" s="86"/>
      <c r="I2396" s="115"/>
    </row>
    <row r="2397" spans="1:9" ht="15.75" customHeight="1">
      <c r="A2397" s="53"/>
      <c r="B2397" s="82"/>
      <c r="C2397" s="53"/>
      <c r="D2397" s="82"/>
      <c r="E2397" s="59"/>
      <c r="F2397" s="59"/>
      <c r="H2397" s="86"/>
      <c r="I2397" s="86"/>
    </row>
    <row r="2398" spans="1:9" s="137" customFormat="1" ht="63.75">
      <c r="A2398" s="60" t="s">
        <v>503</v>
      </c>
      <c r="B2398" s="362"/>
      <c r="C2398" s="62"/>
      <c r="D2398" s="362"/>
      <c r="E2398" s="61"/>
      <c r="F2398" s="384"/>
      <c r="H2398" s="138"/>
      <c r="I2398" s="138"/>
    </row>
    <row r="2399" spans="1:9">
      <c r="A2399" s="53" t="s">
        <v>111</v>
      </c>
      <c r="B2399" s="82"/>
      <c r="C2399" s="53"/>
      <c r="D2399" s="82"/>
      <c r="E2399" s="59"/>
      <c r="F2399" s="59"/>
      <c r="H2399" s="86"/>
      <c r="I2399" s="86"/>
    </row>
    <row r="2400" spans="1:9" ht="15.75" customHeight="1">
      <c r="A2400" s="58" t="s">
        <v>22</v>
      </c>
      <c r="B2400" s="82">
        <f>(0.6*0.6*3.14*3)</f>
        <v>3.3912000000000004</v>
      </c>
      <c r="C2400" s="53"/>
      <c r="D2400" s="363"/>
      <c r="E2400" s="59"/>
      <c r="F2400" s="63">
        <f>B2400*D2400</f>
        <v>0</v>
      </c>
      <c r="H2400" s="86"/>
      <c r="I2400" s="86"/>
    </row>
    <row r="2401" spans="1:9" ht="15.75" customHeight="1">
      <c r="A2401" s="58"/>
      <c r="B2401" s="82"/>
      <c r="C2401" s="53"/>
      <c r="D2401" s="82"/>
      <c r="E2401" s="59"/>
      <c r="F2401" s="59"/>
      <c r="H2401" s="86"/>
      <c r="I2401" s="86"/>
    </row>
    <row r="2402" spans="1:9" ht="63.75">
      <c r="A2402" s="54" t="s">
        <v>504</v>
      </c>
      <c r="B2402" s="82"/>
      <c r="C2402" s="53"/>
      <c r="D2402" s="82"/>
      <c r="E2402" s="59"/>
      <c r="F2402" s="59"/>
      <c r="H2402" s="86"/>
      <c r="I2402" s="86"/>
    </row>
    <row r="2403" spans="1:9" ht="114.75" customHeight="1">
      <c r="A2403" s="54" t="s">
        <v>505</v>
      </c>
      <c r="B2403" s="82"/>
      <c r="C2403" s="53"/>
      <c r="D2403" s="82"/>
      <c r="E2403" s="59"/>
      <c r="F2403" s="59"/>
      <c r="H2403" s="86"/>
      <c r="I2403" s="86"/>
    </row>
    <row r="2404" spans="1:9" ht="15.75" customHeight="1">
      <c r="A2404" s="139" t="s">
        <v>45</v>
      </c>
      <c r="B2404" s="156">
        <v>3</v>
      </c>
      <c r="C2404" s="53"/>
      <c r="D2404" s="363"/>
      <c r="E2404" s="59"/>
      <c r="F2404" s="63">
        <f>B2404*D2404</f>
        <v>0</v>
      </c>
      <c r="H2404" s="86"/>
      <c r="I2404" s="86"/>
    </row>
    <row r="2405" spans="1:9" ht="15.75" hidden="1" customHeight="1">
      <c r="A2405" s="140"/>
      <c r="B2405" s="156"/>
      <c r="C2405" s="53"/>
      <c r="D2405" s="82"/>
      <c r="E2405" s="59"/>
      <c r="F2405" s="59"/>
      <c r="H2405" s="86"/>
      <c r="I2405" s="86"/>
    </row>
    <row r="2406" spans="1:9" ht="54" hidden="1" customHeight="1">
      <c r="A2406" s="64" t="s">
        <v>506</v>
      </c>
      <c r="B2406" s="82"/>
      <c r="C2406" s="53"/>
      <c r="D2406" s="82"/>
      <c r="E2406" s="59"/>
      <c r="F2406" s="59"/>
      <c r="H2406" s="86"/>
      <c r="I2406" s="86"/>
    </row>
    <row r="2407" spans="1:9" ht="127.5" hidden="1">
      <c r="A2407" s="64" t="s">
        <v>507</v>
      </c>
      <c r="B2407" s="82"/>
      <c r="C2407" s="53"/>
      <c r="D2407" s="82"/>
      <c r="E2407" s="59"/>
      <c r="F2407" s="59"/>
      <c r="H2407" s="86"/>
      <c r="I2407" s="86"/>
    </row>
    <row r="2408" spans="1:9" ht="15.75" hidden="1" customHeight="1">
      <c r="A2408" s="139" t="s">
        <v>45</v>
      </c>
      <c r="B2408" s="156">
        <v>0</v>
      </c>
      <c r="C2408" s="53"/>
      <c r="D2408" s="211"/>
      <c r="E2408" s="59"/>
      <c r="F2408" s="68">
        <f>B2408*D2408</f>
        <v>0</v>
      </c>
      <c r="H2408" s="86"/>
      <c r="I2408" s="86"/>
    </row>
    <row r="2409" spans="1:9" ht="12.75" hidden="1" customHeight="1">
      <c r="A2409" s="139"/>
      <c r="B2409" s="156"/>
      <c r="C2409" s="53"/>
      <c r="D2409" s="82"/>
      <c r="E2409" s="59"/>
      <c r="F2409" s="59"/>
      <c r="H2409" s="86"/>
      <c r="I2409" s="86"/>
    </row>
    <row r="2410" spans="1:9" ht="90" hidden="1" customHeight="1">
      <c r="A2410" s="64" t="s">
        <v>508</v>
      </c>
      <c r="B2410" s="203"/>
      <c r="C2410" s="66"/>
      <c r="D2410" s="203"/>
      <c r="E2410" s="65"/>
      <c r="F2410" s="65"/>
      <c r="H2410" s="86"/>
      <c r="I2410" s="86"/>
    </row>
    <row r="2411" spans="1:9" ht="89.25" hidden="1">
      <c r="A2411" s="64" t="s">
        <v>233</v>
      </c>
      <c r="B2411" s="203"/>
      <c r="C2411" s="66"/>
      <c r="D2411" s="203"/>
      <c r="E2411" s="65"/>
      <c r="F2411" s="65"/>
      <c r="H2411" s="86"/>
      <c r="I2411" s="86"/>
    </row>
    <row r="2412" spans="1:9" ht="14.25" hidden="1">
      <c r="A2412" s="67" t="s">
        <v>274</v>
      </c>
      <c r="B2412" s="203">
        <v>0</v>
      </c>
      <c r="C2412" s="66"/>
      <c r="D2412" s="211"/>
      <c r="E2412" s="65"/>
      <c r="F2412" s="68">
        <f>B2412*D2412</f>
        <v>0</v>
      </c>
      <c r="H2412" s="86"/>
      <c r="I2412" s="86"/>
    </row>
    <row r="2413" spans="1:9" hidden="1">
      <c r="A2413" s="67"/>
      <c r="B2413" s="203"/>
      <c r="C2413" s="66"/>
      <c r="D2413" s="203"/>
      <c r="E2413" s="65"/>
      <c r="F2413" s="65"/>
      <c r="H2413" s="86"/>
      <c r="I2413" s="86"/>
    </row>
    <row r="2414" spans="1:9" ht="143.44999999999999" hidden="1" customHeight="1">
      <c r="A2414" s="64" t="s">
        <v>509</v>
      </c>
      <c r="B2414" s="203"/>
      <c r="C2414" s="66"/>
      <c r="D2414" s="203"/>
      <c r="E2414" s="65"/>
      <c r="F2414" s="65"/>
      <c r="H2414" s="86"/>
      <c r="I2414" s="86"/>
    </row>
    <row r="2415" spans="1:9" hidden="1">
      <c r="A2415" s="67" t="s">
        <v>320</v>
      </c>
      <c r="B2415" s="203">
        <f>B2210</f>
        <v>0</v>
      </c>
      <c r="C2415" s="66"/>
      <c r="D2415" s="211"/>
      <c r="E2415" s="65"/>
      <c r="F2415" s="68">
        <f>B2415*D2415</f>
        <v>0</v>
      </c>
      <c r="H2415" s="86"/>
      <c r="I2415" s="86"/>
    </row>
    <row r="2416" spans="1:9" hidden="1">
      <c r="A2416" s="67"/>
      <c r="B2416" s="203"/>
      <c r="C2416" s="66"/>
      <c r="D2416" s="203"/>
      <c r="E2416" s="65"/>
      <c r="F2416" s="65"/>
      <c r="H2416" s="86"/>
      <c r="I2416" s="86"/>
    </row>
    <row r="2417" spans="1:9" ht="108.75" hidden="1" customHeight="1">
      <c r="A2417" s="64" t="s">
        <v>510</v>
      </c>
      <c r="B2417" s="203"/>
      <c r="C2417" s="66"/>
      <c r="D2417" s="203"/>
      <c r="E2417" s="65"/>
      <c r="F2417" s="65"/>
      <c r="H2417" s="86"/>
      <c r="I2417" s="86"/>
    </row>
    <row r="2418" spans="1:9" hidden="1">
      <c r="A2418" s="67" t="s">
        <v>320</v>
      </c>
      <c r="B2418" s="82">
        <v>0</v>
      </c>
      <c r="C2418" s="53"/>
      <c r="D2418" s="211"/>
      <c r="E2418" s="59"/>
      <c r="F2418" s="68">
        <f>B2418*D2418</f>
        <v>0</v>
      </c>
      <c r="H2418" s="86"/>
      <c r="I2418" s="86"/>
    </row>
    <row r="2419" spans="1:9" hidden="1">
      <c r="A2419" s="67" t="s">
        <v>511</v>
      </c>
      <c r="B2419" s="82">
        <v>0</v>
      </c>
      <c r="C2419" s="66"/>
      <c r="D2419" s="211"/>
      <c r="E2419" s="65"/>
      <c r="F2419" s="68">
        <f>B2419*D2419</f>
        <v>0</v>
      </c>
      <c r="H2419" s="86"/>
      <c r="I2419" s="86"/>
    </row>
    <row r="2420" spans="1:9" hidden="1">
      <c r="A2420" s="67" t="s">
        <v>512</v>
      </c>
      <c r="B2420" s="82">
        <v>0</v>
      </c>
      <c r="C2420" s="66"/>
      <c r="D2420" s="211"/>
      <c r="E2420" s="65"/>
      <c r="F2420" s="68">
        <f>B2420*D2420</f>
        <v>0</v>
      </c>
      <c r="H2420" s="86"/>
      <c r="I2420" s="86"/>
    </row>
    <row r="2421" spans="1:9" hidden="1">
      <c r="A2421" s="67"/>
      <c r="B2421" s="203"/>
      <c r="C2421" s="66"/>
      <c r="D2421" s="203"/>
      <c r="E2421" s="65"/>
      <c r="F2421" s="65"/>
      <c r="H2421" s="86"/>
      <c r="I2421" s="86"/>
    </row>
    <row r="2422" spans="1:9" ht="82.5" hidden="1" customHeight="1">
      <c r="A2422" s="64" t="s">
        <v>552</v>
      </c>
      <c r="B2422" s="203"/>
      <c r="C2422" s="66"/>
      <c r="D2422" s="203"/>
      <c r="E2422" s="65"/>
      <c r="F2422" s="65"/>
      <c r="H2422" s="86"/>
      <c r="I2422" s="86"/>
    </row>
    <row r="2423" spans="1:9" hidden="1">
      <c r="A2423" s="141" t="s">
        <v>514</v>
      </c>
      <c r="B2423" s="203">
        <v>0</v>
      </c>
      <c r="C2423" s="66"/>
      <c r="D2423" s="211"/>
      <c r="E2423" s="65"/>
      <c r="F2423" s="68">
        <f>B2423*D2423</f>
        <v>0</v>
      </c>
      <c r="H2423" s="86"/>
      <c r="I2423" s="86"/>
    </row>
    <row r="2424" spans="1:9" hidden="1">
      <c r="A2424" s="108"/>
      <c r="B2424" s="203"/>
      <c r="C2424" s="66"/>
      <c r="D2424" s="203"/>
      <c r="E2424" s="65"/>
      <c r="F2424" s="65"/>
      <c r="H2424" s="86"/>
      <c r="I2424" s="86"/>
    </row>
    <row r="2425" spans="1:9" ht="63.75" hidden="1">
      <c r="A2425" s="64" t="s">
        <v>515</v>
      </c>
      <c r="B2425" s="82"/>
      <c r="C2425" s="53"/>
      <c r="D2425" s="82"/>
      <c r="E2425" s="59"/>
      <c r="F2425" s="59"/>
      <c r="H2425" s="86"/>
      <c r="I2425" s="86"/>
    </row>
    <row r="2426" spans="1:9" ht="76.5" hidden="1">
      <c r="A2426" s="69" t="s">
        <v>516</v>
      </c>
      <c r="B2426" s="82"/>
      <c r="C2426" s="53"/>
      <c r="D2426" s="82"/>
      <c r="E2426" s="59"/>
      <c r="F2426" s="59"/>
      <c r="H2426" s="86"/>
      <c r="I2426" s="86"/>
    </row>
    <row r="2427" spans="1:9" hidden="1">
      <c r="A2427" s="67" t="s">
        <v>517</v>
      </c>
      <c r="B2427" s="82">
        <v>0</v>
      </c>
      <c r="C2427" s="53"/>
      <c r="D2427" s="211"/>
      <c r="E2427" s="59"/>
      <c r="F2427" s="142">
        <f>B2427*D2427</f>
        <v>0</v>
      </c>
      <c r="H2427" s="86"/>
      <c r="I2427" s="86"/>
    </row>
    <row r="2428" spans="1:9" hidden="1">
      <c r="A2428" s="108"/>
      <c r="B2428" s="203"/>
      <c r="C2428" s="66"/>
      <c r="D2428" s="203"/>
      <c r="E2428" s="65"/>
      <c r="F2428" s="65"/>
      <c r="H2428" s="86"/>
      <c r="I2428" s="86"/>
    </row>
    <row r="2429" spans="1:9" hidden="1">
      <c r="A2429" s="53" t="s">
        <v>518</v>
      </c>
      <c r="B2429" s="82"/>
      <c r="C2429" s="53"/>
      <c r="D2429" s="82"/>
      <c r="E2429" s="59"/>
      <c r="F2429" s="59"/>
      <c r="H2429" s="86"/>
      <c r="I2429" s="86"/>
    </row>
    <row r="2430" spans="1:9" hidden="1">
      <c r="A2430" s="53" t="s">
        <v>519</v>
      </c>
      <c r="B2430" s="82"/>
      <c r="C2430" s="53"/>
      <c r="D2430" s="82"/>
      <c r="E2430" s="59"/>
      <c r="F2430" s="59"/>
      <c r="H2430" s="86"/>
      <c r="I2430" s="86"/>
    </row>
    <row r="2431" spans="1:9" hidden="1">
      <c r="A2431" s="53" t="s">
        <v>128</v>
      </c>
      <c r="B2431" s="82"/>
      <c r="C2431" s="53"/>
      <c r="D2431" s="82"/>
      <c r="E2431" s="59"/>
      <c r="F2431" s="59"/>
      <c r="H2431" s="86"/>
      <c r="I2431" s="86"/>
    </row>
    <row r="2432" spans="1:9" hidden="1">
      <c r="A2432" s="53" t="s">
        <v>129</v>
      </c>
      <c r="B2432" s="82"/>
      <c r="C2432" s="53"/>
      <c r="D2432" s="82"/>
      <c r="E2432" s="59"/>
      <c r="F2432" s="59"/>
      <c r="H2432" s="86"/>
      <c r="I2432" s="86"/>
    </row>
    <row r="2433" spans="1:9" hidden="1">
      <c r="A2433" s="53" t="s">
        <v>130</v>
      </c>
      <c r="B2433" s="82"/>
      <c r="C2433" s="53"/>
      <c r="D2433" s="82"/>
      <c r="E2433" s="59"/>
      <c r="F2433" s="59"/>
      <c r="H2433" s="86"/>
      <c r="I2433" s="86"/>
    </row>
    <row r="2434" spans="1:9" hidden="1">
      <c r="A2434" s="53" t="s">
        <v>131</v>
      </c>
      <c r="B2434" s="82"/>
      <c r="C2434" s="53"/>
      <c r="D2434" s="82"/>
      <c r="E2434" s="59"/>
      <c r="F2434" s="59"/>
      <c r="H2434" s="86"/>
      <c r="I2434" s="86"/>
    </row>
    <row r="2435" spans="1:9" hidden="1">
      <c r="A2435" s="53" t="s">
        <v>132</v>
      </c>
      <c r="B2435" s="82"/>
      <c r="C2435" s="53"/>
      <c r="D2435" s="82"/>
      <c r="E2435" s="59"/>
      <c r="F2435" s="59"/>
      <c r="H2435" s="86"/>
      <c r="I2435" s="86"/>
    </row>
    <row r="2436" spans="1:9" hidden="1">
      <c r="A2436" s="53" t="s">
        <v>133</v>
      </c>
      <c r="B2436" s="82"/>
      <c r="C2436" s="53"/>
      <c r="D2436" s="82"/>
      <c r="E2436" s="59"/>
      <c r="F2436" s="59"/>
      <c r="H2436" s="86"/>
      <c r="I2436" s="86"/>
    </row>
    <row r="2437" spans="1:9" hidden="1">
      <c r="A2437" s="53" t="s">
        <v>134</v>
      </c>
      <c r="B2437" s="82"/>
      <c r="C2437" s="53"/>
      <c r="D2437" s="82"/>
      <c r="E2437" s="59"/>
      <c r="F2437" s="59"/>
      <c r="H2437" s="86"/>
      <c r="I2437" s="86"/>
    </row>
    <row r="2438" spans="1:9" hidden="1">
      <c r="A2438" s="53" t="s">
        <v>135</v>
      </c>
      <c r="B2438" s="82"/>
      <c r="C2438" s="53"/>
      <c r="D2438" s="82"/>
      <c r="E2438" s="59"/>
      <c r="F2438" s="59"/>
      <c r="H2438" s="86"/>
      <c r="I2438" s="86"/>
    </row>
    <row r="2439" spans="1:9" hidden="1">
      <c r="A2439" s="53" t="s">
        <v>520</v>
      </c>
      <c r="B2439" s="437"/>
      <c r="C2439" s="143">
        <f>1*10</f>
        <v>10</v>
      </c>
      <c r="D2439" s="211"/>
      <c r="E2439" s="59"/>
      <c r="F2439" s="68">
        <f t="shared" ref="F2439:F2444" si="22">C2439*D2439</f>
        <v>0</v>
      </c>
      <c r="H2439" s="86"/>
      <c r="I2439" s="86"/>
    </row>
    <row r="2440" spans="1:9" hidden="1">
      <c r="A2440" s="53" t="s">
        <v>521</v>
      </c>
      <c r="B2440" s="437"/>
      <c r="C2440" s="143">
        <f>1*30</f>
        <v>30</v>
      </c>
      <c r="D2440" s="211"/>
      <c r="E2440" s="59"/>
      <c r="F2440" s="68">
        <f t="shared" si="22"/>
        <v>0</v>
      </c>
      <c r="H2440" s="86"/>
      <c r="I2440" s="86"/>
    </row>
    <row r="2441" spans="1:9" hidden="1">
      <c r="A2441" s="53" t="s">
        <v>522</v>
      </c>
      <c r="B2441" s="437"/>
      <c r="C2441" s="143">
        <f>1*10</f>
        <v>10</v>
      </c>
      <c r="D2441" s="211"/>
      <c r="E2441" s="59"/>
      <c r="F2441" s="68">
        <f t="shared" si="22"/>
        <v>0</v>
      </c>
      <c r="H2441" s="86"/>
      <c r="I2441" s="86"/>
    </row>
    <row r="2442" spans="1:9" hidden="1">
      <c r="A2442" s="53" t="s">
        <v>523</v>
      </c>
      <c r="B2442" s="437"/>
      <c r="C2442" s="143">
        <f>1*15</f>
        <v>15</v>
      </c>
      <c r="D2442" s="211"/>
      <c r="E2442" s="59"/>
      <c r="F2442" s="68">
        <f t="shared" si="22"/>
        <v>0</v>
      </c>
      <c r="H2442" s="86"/>
      <c r="I2442" s="86"/>
    </row>
    <row r="2443" spans="1:9" hidden="1">
      <c r="A2443" s="53" t="s">
        <v>271</v>
      </c>
      <c r="B2443" s="437"/>
      <c r="C2443" s="143">
        <f>1*100</f>
        <v>100</v>
      </c>
      <c r="D2443" s="211"/>
      <c r="E2443" s="59"/>
      <c r="F2443" s="68">
        <f t="shared" si="22"/>
        <v>0</v>
      </c>
      <c r="H2443" s="86"/>
      <c r="I2443" s="86"/>
    </row>
    <row r="2444" spans="1:9" hidden="1">
      <c r="A2444" s="53" t="s">
        <v>272</v>
      </c>
      <c r="B2444" s="437"/>
      <c r="C2444" s="143">
        <f>1*30</f>
        <v>30</v>
      </c>
      <c r="D2444" s="211"/>
      <c r="E2444" s="59"/>
      <c r="F2444" s="68">
        <f t="shared" si="22"/>
        <v>0</v>
      </c>
      <c r="H2444" s="86"/>
      <c r="I2444" s="86"/>
    </row>
    <row r="2445" spans="1:9" hidden="1">
      <c r="A2445" s="108"/>
      <c r="B2445" s="203"/>
      <c r="C2445" s="66"/>
      <c r="D2445" s="203"/>
      <c r="E2445" s="65"/>
      <c r="F2445" s="65"/>
      <c r="H2445" s="86"/>
      <c r="I2445" s="86"/>
    </row>
    <row r="2446" spans="1:9" hidden="1">
      <c r="A2446" s="108"/>
      <c r="B2446" s="203"/>
      <c r="C2446" s="66"/>
      <c r="D2446" s="203"/>
      <c r="E2446" s="65"/>
      <c r="F2446" s="65"/>
      <c r="H2446" s="86"/>
      <c r="I2446" s="86"/>
    </row>
    <row r="2447" spans="1:9" s="147" customFormat="1" ht="25.5" hidden="1">
      <c r="A2447" s="144" t="s">
        <v>524</v>
      </c>
      <c r="B2447" s="371"/>
      <c r="C2447" s="146"/>
      <c r="D2447" s="371"/>
      <c r="E2447" s="145"/>
      <c r="F2447" s="387"/>
      <c r="H2447" s="148"/>
      <c r="I2447" s="148"/>
    </row>
    <row r="2448" spans="1:9" ht="38.25" hidden="1">
      <c r="A2448" s="149" t="s">
        <v>525</v>
      </c>
      <c r="B2448" s="67"/>
      <c r="C2448" s="151"/>
      <c r="D2448" s="151"/>
      <c r="E2448" s="152"/>
      <c r="F2448" s="65"/>
      <c r="H2448" s="86"/>
      <c r="I2448" s="86"/>
    </row>
    <row r="2449" spans="1:9" hidden="1">
      <c r="A2449" s="149" t="s">
        <v>526</v>
      </c>
      <c r="B2449" s="67"/>
      <c r="C2449" s="151"/>
      <c r="D2449" s="151"/>
      <c r="E2449" s="152"/>
      <c r="F2449" s="65"/>
      <c r="H2449" s="86"/>
      <c r="I2449" s="86"/>
    </row>
    <row r="2450" spans="1:9" ht="180.75" hidden="1" customHeight="1">
      <c r="A2450" s="69" t="s">
        <v>527</v>
      </c>
      <c r="B2450" s="67"/>
      <c r="C2450" s="151"/>
      <c r="D2450" s="151"/>
      <c r="E2450" s="152"/>
      <c r="F2450" s="65"/>
      <c r="H2450" s="86"/>
      <c r="I2450" s="86"/>
    </row>
    <row r="2451" spans="1:9" ht="25.5" hidden="1">
      <c r="A2451" s="153" t="s">
        <v>528</v>
      </c>
      <c r="B2451" s="67"/>
      <c r="C2451" s="151"/>
      <c r="D2451" s="151"/>
      <c r="E2451" s="152"/>
      <c r="F2451" s="65"/>
      <c r="H2451" s="86"/>
      <c r="I2451" s="86"/>
    </row>
    <row r="2452" spans="1:9" ht="66.2" hidden="1" customHeight="1">
      <c r="A2452" s="69" t="s">
        <v>529</v>
      </c>
      <c r="B2452" s="151">
        <v>0</v>
      </c>
      <c r="C2452" s="1"/>
      <c r="D2452" s="154"/>
      <c r="E2452" s="1"/>
      <c r="F2452" s="68">
        <f>B2452*D2452</f>
        <v>0</v>
      </c>
      <c r="G2452" s="152">
        <f>B2452*D2452</f>
        <v>0</v>
      </c>
      <c r="H2452" s="86"/>
      <c r="I2452" s="86"/>
    </row>
    <row r="2453" spans="1:9" hidden="1">
      <c r="A2453" s="153"/>
      <c r="B2453" s="151"/>
      <c r="C2453" s="1"/>
      <c r="D2453" s="151"/>
      <c r="E2453" s="1"/>
      <c r="F2453" s="65"/>
      <c r="G2453" s="152"/>
      <c r="H2453" s="86"/>
      <c r="I2453" s="86"/>
    </row>
    <row r="2454" spans="1:9" ht="25.5" hidden="1">
      <c r="A2454" s="144" t="s">
        <v>530</v>
      </c>
      <c r="B2454" s="203"/>
      <c r="C2454" s="66"/>
      <c r="D2454" s="203"/>
      <c r="E2454" s="65"/>
      <c r="F2454" s="65"/>
      <c r="H2454" s="86"/>
      <c r="I2454" s="86"/>
    </row>
    <row r="2455" spans="1:9" ht="51" hidden="1">
      <c r="A2455" s="64" t="s">
        <v>531</v>
      </c>
      <c r="B2455" s="82"/>
      <c r="C2455" s="53"/>
      <c r="D2455" s="82"/>
      <c r="E2455" s="59"/>
      <c r="F2455" s="59"/>
      <c r="H2455" s="86"/>
      <c r="I2455" s="86"/>
    </row>
    <row r="2456" spans="1:9" ht="76.5" hidden="1">
      <c r="A2456" s="69" t="s">
        <v>532</v>
      </c>
      <c r="B2456" s="82"/>
      <c r="C2456" s="53"/>
      <c r="D2456" s="82"/>
      <c r="E2456" s="59"/>
      <c r="F2456" s="59"/>
      <c r="H2456" s="86"/>
      <c r="I2456" s="86"/>
    </row>
    <row r="2457" spans="1:9" hidden="1">
      <c r="A2457" s="67" t="s">
        <v>533</v>
      </c>
      <c r="B2457" s="82">
        <v>0</v>
      </c>
      <c r="C2457" s="53"/>
      <c r="D2457" s="211"/>
      <c r="E2457" s="59"/>
      <c r="F2457" s="142">
        <f>B2457*D2457</f>
        <v>0</v>
      </c>
      <c r="H2457" s="86"/>
      <c r="I2457" s="86"/>
    </row>
    <row r="2458" spans="1:9" hidden="1">
      <c r="A2458" s="67"/>
      <c r="B2458" s="82"/>
      <c r="C2458" s="53"/>
      <c r="D2458" s="203"/>
      <c r="E2458" s="59"/>
      <c r="F2458" s="155"/>
      <c r="H2458" s="86"/>
      <c r="I2458" s="86"/>
    </row>
    <row r="2459" spans="1:9" ht="25.5" hidden="1">
      <c r="A2459" s="144" t="s">
        <v>530</v>
      </c>
      <c r="B2459" s="203"/>
      <c r="C2459" s="66"/>
      <c r="D2459" s="203"/>
      <c r="E2459" s="65"/>
      <c r="F2459" s="65"/>
      <c r="H2459" s="86"/>
      <c r="I2459" s="86"/>
    </row>
    <row r="2460" spans="1:9" hidden="1">
      <c r="A2460" s="53" t="s">
        <v>534</v>
      </c>
      <c r="B2460" s="82"/>
      <c r="C2460" s="53"/>
      <c r="D2460" s="82"/>
      <c r="E2460" s="59"/>
      <c r="F2460" s="59"/>
      <c r="H2460" s="86"/>
      <c r="I2460" s="86"/>
    </row>
    <row r="2461" spans="1:9" hidden="1">
      <c r="A2461" s="53" t="s">
        <v>127</v>
      </c>
      <c r="B2461" s="82"/>
      <c r="C2461" s="53"/>
      <c r="D2461" s="82"/>
      <c r="E2461" s="59"/>
      <c r="F2461" s="59"/>
      <c r="H2461" s="86"/>
      <c r="I2461" s="86"/>
    </row>
    <row r="2462" spans="1:9" hidden="1">
      <c r="A2462" s="53" t="s">
        <v>128</v>
      </c>
      <c r="B2462" s="82"/>
      <c r="C2462" s="53"/>
      <c r="D2462" s="82"/>
      <c r="E2462" s="59"/>
      <c r="F2462" s="59"/>
      <c r="H2462" s="86"/>
      <c r="I2462" s="86"/>
    </row>
    <row r="2463" spans="1:9" hidden="1">
      <c r="A2463" s="53" t="s">
        <v>129</v>
      </c>
      <c r="B2463" s="82"/>
      <c r="C2463" s="53"/>
      <c r="D2463" s="82"/>
      <c r="E2463" s="59"/>
      <c r="F2463" s="59"/>
      <c r="H2463" s="86"/>
      <c r="I2463" s="86"/>
    </row>
    <row r="2464" spans="1:9" hidden="1">
      <c r="A2464" s="53" t="s">
        <v>130</v>
      </c>
      <c r="B2464" s="82"/>
      <c r="C2464" s="53"/>
      <c r="D2464" s="82"/>
      <c r="E2464" s="59"/>
      <c r="F2464" s="59"/>
      <c r="H2464" s="86"/>
      <c r="I2464" s="86"/>
    </row>
    <row r="2465" spans="1:9" hidden="1">
      <c r="A2465" s="53" t="s">
        <v>131</v>
      </c>
      <c r="B2465" s="82"/>
      <c r="C2465" s="53"/>
      <c r="D2465" s="82"/>
      <c r="E2465" s="59"/>
      <c r="F2465" s="59"/>
      <c r="H2465" s="86"/>
      <c r="I2465" s="86"/>
    </row>
    <row r="2466" spans="1:9" hidden="1">
      <c r="A2466" s="53" t="s">
        <v>132</v>
      </c>
      <c r="B2466" s="82"/>
      <c r="C2466" s="53"/>
      <c r="D2466" s="82"/>
      <c r="E2466" s="59"/>
      <c r="F2466" s="59"/>
      <c r="H2466" s="86"/>
      <c r="I2466" s="86"/>
    </row>
    <row r="2467" spans="1:9" hidden="1">
      <c r="A2467" s="53" t="s">
        <v>133</v>
      </c>
      <c r="B2467" s="82"/>
      <c r="C2467" s="53"/>
      <c r="D2467" s="82"/>
      <c r="E2467" s="59"/>
      <c r="F2467" s="59"/>
      <c r="H2467" s="86"/>
      <c r="I2467" s="86"/>
    </row>
    <row r="2468" spans="1:9" hidden="1">
      <c r="A2468" s="53" t="s">
        <v>134</v>
      </c>
      <c r="B2468" s="82"/>
      <c r="C2468" s="53"/>
      <c r="D2468" s="82"/>
      <c r="E2468" s="59"/>
      <c r="F2468" s="59"/>
      <c r="H2468" s="86"/>
      <c r="I2468" s="86"/>
    </row>
    <row r="2469" spans="1:9" hidden="1">
      <c r="A2469" s="53" t="s">
        <v>135</v>
      </c>
      <c r="B2469" s="82"/>
      <c r="C2469" s="53"/>
      <c r="D2469" s="82"/>
      <c r="E2469" s="59"/>
      <c r="F2469" s="59"/>
      <c r="H2469" s="86"/>
      <c r="I2469" s="86"/>
    </row>
    <row r="2470" spans="1:9" hidden="1">
      <c r="A2470" s="53" t="s">
        <v>520</v>
      </c>
      <c r="B2470" s="437"/>
      <c r="C2470" s="143">
        <f>2*10</f>
        <v>20</v>
      </c>
      <c r="D2470" s="211"/>
      <c r="E2470" s="59"/>
      <c r="F2470" s="68">
        <f t="shared" ref="F2470:F2475" si="23">C2470*D2470</f>
        <v>0</v>
      </c>
      <c r="H2470" s="86"/>
      <c r="I2470" s="86"/>
    </row>
    <row r="2471" spans="1:9" hidden="1">
      <c r="A2471" s="53" t="s">
        <v>521</v>
      </c>
      <c r="B2471" s="437"/>
      <c r="C2471" s="143">
        <f>2*30</f>
        <v>60</v>
      </c>
      <c r="D2471" s="211"/>
      <c r="E2471" s="59"/>
      <c r="F2471" s="68">
        <f t="shared" si="23"/>
        <v>0</v>
      </c>
      <c r="H2471" s="86"/>
      <c r="I2471" s="86"/>
    </row>
    <row r="2472" spans="1:9" hidden="1">
      <c r="A2472" s="53" t="s">
        <v>522</v>
      </c>
      <c r="B2472" s="437"/>
      <c r="C2472" s="143">
        <f>2*10</f>
        <v>20</v>
      </c>
      <c r="D2472" s="211"/>
      <c r="E2472" s="59"/>
      <c r="F2472" s="68">
        <f t="shared" si="23"/>
        <v>0</v>
      </c>
      <c r="H2472" s="86"/>
      <c r="I2472" s="86"/>
    </row>
    <row r="2473" spans="1:9" hidden="1">
      <c r="A2473" s="53" t="s">
        <v>523</v>
      </c>
      <c r="B2473" s="437"/>
      <c r="C2473" s="143">
        <f>2*15</f>
        <v>30</v>
      </c>
      <c r="D2473" s="211"/>
      <c r="E2473" s="59"/>
      <c r="F2473" s="68">
        <f t="shared" si="23"/>
        <v>0</v>
      </c>
      <c r="H2473" s="86"/>
      <c r="I2473" s="86"/>
    </row>
    <row r="2474" spans="1:9" hidden="1">
      <c r="A2474" s="53" t="s">
        <v>271</v>
      </c>
      <c r="B2474" s="437"/>
      <c r="C2474" s="143">
        <f>2*100</f>
        <v>200</v>
      </c>
      <c r="D2474" s="211"/>
      <c r="E2474" s="59"/>
      <c r="F2474" s="68">
        <f t="shared" si="23"/>
        <v>0</v>
      </c>
      <c r="H2474" s="86"/>
      <c r="I2474" s="86"/>
    </row>
    <row r="2475" spans="1:9" hidden="1">
      <c r="A2475" s="53" t="s">
        <v>272</v>
      </c>
      <c r="B2475" s="437"/>
      <c r="C2475" s="143">
        <f>2*30</f>
        <v>60</v>
      </c>
      <c r="D2475" s="211"/>
      <c r="E2475" s="59"/>
      <c r="F2475" s="68">
        <f t="shared" si="23"/>
        <v>0</v>
      </c>
      <c r="H2475" s="86"/>
      <c r="I2475" s="86"/>
    </row>
    <row r="2476" spans="1:9" hidden="1">
      <c r="A2476" s="108"/>
      <c r="B2476" s="203"/>
      <c r="C2476" s="66"/>
      <c r="D2476" s="203"/>
      <c r="E2476" s="65"/>
      <c r="F2476" s="65"/>
      <c r="H2476" s="86"/>
      <c r="I2476" s="86"/>
    </row>
    <row r="2477" spans="1:9">
      <c r="A2477" s="67"/>
      <c r="B2477" s="203"/>
      <c r="C2477" s="66"/>
      <c r="D2477" s="203"/>
      <c r="E2477" s="65"/>
      <c r="F2477" s="65"/>
      <c r="H2477" s="86"/>
      <c r="I2477" s="86"/>
    </row>
    <row r="2478" spans="1:9" ht="15.75">
      <c r="A2478" s="23" t="s">
        <v>502</v>
      </c>
      <c r="B2478" s="436"/>
      <c r="C2478" s="41"/>
      <c r="D2478" s="25" t="s">
        <v>23</v>
      </c>
      <c r="E2478" s="26"/>
      <c r="F2478" s="385">
        <f>SUM(F2396:F2477)</f>
        <v>0</v>
      </c>
      <c r="H2478" s="86"/>
      <c r="I2478" s="115"/>
    </row>
    <row r="2479" spans="1:9">
      <c r="A2479" s="53"/>
      <c r="B2479" s="82"/>
      <c r="C2479" s="53"/>
      <c r="D2479" s="82"/>
      <c r="E2479" s="59"/>
      <c r="F2479" s="59"/>
      <c r="H2479" s="86"/>
      <c r="I2479" s="115"/>
    </row>
    <row r="2480" spans="1:9" ht="15.75">
      <c r="A2480" s="9" t="s">
        <v>33</v>
      </c>
      <c r="B2480" s="82"/>
      <c r="C2480" s="53"/>
      <c r="D2480" s="82"/>
      <c r="E2480" s="59"/>
      <c r="F2480" s="59"/>
      <c r="H2480" s="86"/>
      <c r="I2480" s="115"/>
    </row>
    <row r="2481" spans="1:9">
      <c r="A2481" s="53"/>
      <c r="B2481" s="82"/>
      <c r="C2481" s="53"/>
      <c r="D2481" s="82"/>
      <c r="E2481" s="59"/>
      <c r="F2481" s="59"/>
      <c r="H2481" s="86"/>
      <c r="I2481" s="86"/>
    </row>
    <row r="2482" spans="1:9" ht="63.75">
      <c r="A2482" s="54" t="s">
        <v>535</v>
      </c>
      <c r="B2482" s="82"/>
      <c r="C2482" s="53"/>
      <c r="D2482" s="82"/>
      <c r="E2482" s="59"/>
      <c r="F2482" s="59"/>
      <c r="H2482" s="86"/>
      <c r="I2482" s="86"/>
    </row>
    <row r="2483" spans="1:9">
      <c r="A2483" s="58" t="s">
        <v>45</v>
      </c>
      <c r="B2483" s="82">
        <v>1</v>
      </c>
      <c r="C2483" s="58"/>
      <c r="D2483" s="363"/>
      <c r="E2483" s="59"/>
      <c r="F2483" s="63">
        <f>B2483*D2483</f>
        <v>0</v>
      </c>
      <c r="H2483" s="86"/>
      <c r="I2483" s="86"/>
    </row>
    <row r="2484" spans="1:9">
      <c r="A2484" s="53"/>
      <c r="B2484" s="82"/>
      <c r="C2484" s="53"/>
      <c r="D2484" s="82"/>
      <c r="E2484" s="59"/>
      <c r="F2484" s="59"/>
      <c r="H2484" s="86"/>
      <c r="I2484" s="86"/>
    </row>
    <row r="2485" spans="1:9" ht="15.75">
      <c r="A2485" s="23" t="s">
        <v>33</v>
      </c>
      <c r="B2485" s="436"/>
      <c r="C2485" s="41"/>
      <c r="D2485" s="25" t="s">
        <v>23</v>
      </c>
      <c r="E2485" s="26"/>
      <c r="F2485" s="385">
        <f>SUM(F2483:F2484)</f>
        <v>0</v>
      </c>
      <c r="H2485" s="86"/>
      <c r="I2485" s="115"/>
    </row>
    <row r="2486" spans="1:9" ht="16.5" customHeight="1">
      <c r="A2486" s="53"/>
      <c r="B2486" s="82"/>
      <c r="C2486" s="53"/>
      <c r="D2486" s="82"/>
      <c r="E2486" s="59"/>
      <c r="F2486" s="59"/>
      <c r="H2486" s="86"/>
      <c r="I2486" s="115"/>
    </row>
    <row r="2487" spans="1:9" ht="16.5">
      <c r="A2487" s="43" t="s">
        <v>180</v>
      </c>
      <c r="B2487" s="82"/>
      <c r="C2487" s="53"/>
      <c r="D2487" s="82"/>
      <c r="E2487" s="59"/>
      <c r="F2487" s="59"/>
      <c r="H2487" s="86"/>
      <c r="I2487" s="115"/>
    </row>
    <row r="2488" spans="1:9">
      <c r="A2488" s="32"/>
      <c r="B2488" s="82"/>
      <c r="C2488" s="53"/>
      <c r="D2488" s="82"/>
      <c r="E2488" s="59"/>
      <c r="F2488" s="59"/>
      <c r="H2488" s="86"/>
      <c r="I2488" s="115"/>
    </row>
    <row r="2489" spans="1:9" hidden="1">
      <c r="A2489" s="53" t="s">
        <v>536</v>
      </c>
      <c r="B2489" s="82"/>
      <c r="C2489" s="53"/>
      <c r="D2489" s="82"/>
      <c r="E2489" s="59"/>
      <c r="F2489" s="59"/>
      <c r="H2489" s="86"/>
      <c r="I2489" s="115"/>
    </row>
    <row r="2490" spans="1:9" hidden="1">
      <c r="A2490" s="53" t="s">
        <v>153</v>
      </c>
      <c r="B2490" s="82"/>
      <c r="C2490" s="53"/>
      <c r="D2490" s="82"/>
      <c r="E2490" s="59"/>
      <c r="F2490" s="59"/>
      <c r="H2490" s="86"/>
      <c r="I2490" s="115"/>
    </row>
    <row r="2491" spans="1:9" hidden="1">
      <c r="A2491" s="53" t="s">
        <v>154</v>
      </c>
      <c r="B2491" s="82"/>
      <c r="C2491" s="53"/>
      <c r="D2491" s="82"/>
      <c r="E2491" s="59"/>
      <c r="F2491" s="59"/>
      <c r="H2491" s="86"/>
      <c r="I2491" s="115"/>
    </row>
    <row r="2492" spans="1:9" hidden="1">
      <c r="A2492" s="53" t="s">
        <v>155</v>
      </c>
      <c r="B2492" s="82"/>
      <c r="C2492" s="53"/>
      <c r="D2492" s="82"/>
      <c r="E2492" s="59"/>
      <c r="F2492" s="59"/>
      <c r="H2492" s="86"/>
      <c r="I2492" s="115"/>
    </row>
    <row r="2493" spans="1:9" hidden="1">
      <c r="A2493" s="53" t="s">
        <v>156</v>
      </c>
      <c r="B2493" s="82"/>
      <c r="C2493" s="53"/>
      <c r="D2493" s="82"/>
      <c r="E2493" s="59"/>
      <c r="F2493" s="59"/>
      <c r="H2493" s="86"/>
      <c r="I2493" s="115"/>
    </row>
    <row r="2494" spans="1:9" hidden="1">
      <c r="A2494" s="53" t="s">
        <v>41</v>
      </c>
      <c r="B2494" s="82"/>
      <c r="C2494" s="53"/>
      <c r="D2494" s="82"/>
      <c r="E2494" s="59"/>
      <c r="F2494" s="59"/>
      <c r="H2494" s="86"/>
      <c r="I2494" s="115"/>
    </row>
    <row r="2495" spans="1:9" hidden="1">
      <c r="A2495" s="58" t="s">
        <v>44</v>
      </c>
      <c r="B2495" s="82">
        <v>0</v>
      </c>
      <c r="C2495" s="58"/>
      <c r="D2495" s="363"/>
      <c r="E2495" s="59"/>
      <c r="F2495" s="63">
        <f>B2495*D2495</f>
        <v>0</v>
      </c>
      <c r="H2495" s="86"/>
      <c r="I2495" s="115"/>
    </row>
    <row r="2496" spans="1:9" hidden="1">
      <c r="A2496" s="32"/>
      <c r="B2496" s="82"/>
      <c r="C2496" s="53"/>
      <c r="D2496" s="82"/>
      <c r="E2496" s="59"/>
      <c r="F2496" s="59"/>
      <c r="H2496" s="86"/>
      <c r="I2496" s="115"/>
    </row>
    <row r="2497" spans="1:9" ht="102">
      <c r="A2497" s="60" t="s">
        <v>537</v>
      </c>
      <c r="B2497" s="82"/>
      <c r="C2497" s="53"/>
      <c r="D2497" s="82"/>
      <c r="E2497" s="59"/>
      <c r="F2497" s="59"/>
      <c r="H2497" s="86"/>
      <c r="I2497" s="115"/>
    </row>
    <row r="2498" spans="1:9" ht="69.75" customHeight="1">
      <c r="A2498" s="60" t="s">
        <v>324</v>
      </c>
      <c r="B2498" s="82"/>
      <c r="C2498" s="53"/>
      <c r="D2498" s="82"/>
      <c r="E2498" s="59"/>
      <c r="F2498" s="59"/>
      <c r="H2498" s="86"/>
      <c r="I2498" s="115"/>
    </row>
    <row r="2499" spans="1:9" ht="38.25">
      <c r="A2499" s="60" t="s">
        <v>325</v>
      </c>
      <c r="B2499" s="82"/>
      <c r="C2499" s="53"/>
      <c r="D2499" s="82"/>
      <c r="E2499" s="59"/>
      <c r="F2499" s="59"/>
      <c r="H2499" s="86"/>
      <c r="I2499" s="115"/>
    </row>
    <row r="2500" spans="1:9" ht="51">
      <c r="A2500" s="60" t="s">
        <v>326</v>
      </c>
      <c r="B2500" s="82"/>
      <c r="C2500" s="53"/>
      <c r="D2500" s="82"/>
      <c r="E2500" s="59"/>
      <c r="F2500" s="59"/>
      <c r="H2500" s="86"/>
      <c r="I2500" s="115"/>
    </row>
    <row r="2501" spans="1:9">
      <c r="A2501" s="58" t="s">
        <v>44</v>
      </c>
      <c r="B2501" s="82">
        <v>5</v>
      </c>
      <c r="C2501" s="58"/>
      <c r="D2501" s="363"/>
      <c r="E2501" s="59"/>
      <c r="F2501" s="63">
        <f>B2501*D2501</f>
        <v>0</v>
      </c>
      <c r="H2501" s="86"/>
      <c r="I2501" s="115"/>
    </row>
    <row r="2502" spans="1:9">
      <c r="A2502" s="32"/>
      <c r="B2502" s="82"/>
      <c r="C2502" s="53"/>
      <c r="D2502" s="82"/>
      <c r="E2502" s="59"/>
      <c r="F2502" s="59"/>
      <c r="H2502" s="86"/>
      <c r="I2502" s="115"/>
    </row>
    <row r="2503" spans="1:9" ht="75.75" customHeight="1">
      <c r="A2503" s="60" t="s">
        <v>538</v>
      </c>
      <c r="B2503" s="82"/>
      <c r="C2503" s="53"/>
      <c r="D2503" s="82"/>
      <c r="E2503" s="59"/>
      <c r="F2503" s="59"/>
      <c r="H2503" s="86"/>
      <c r="I2503" s="115"/>
    </row>
    <row r="2504" spans="1:9" ht="89.25">
      <c r="A2504" s="60" t="s">
        <v>328</v>
      </c>
      <c r="B2504" s="82"/>
      <c r="C2504" s="53"/>
      <c r="D2504" s="82"/>
      <c r="E2504" s="59"/>
      <c r="F2504" s="59"/>
      <c r="H2504" s="86"/>
      <c r="I2504" s="115"/>
    </row>
    <row r="2505" spans="1:9" ht="25.5">
      <c r="A2505" s="60" t="s">
        <v>329</v>
      </c>
      <c r="B2505" s="82"/>
      <c r="C2505" s="53"/>
      <c r="D2505" s="82"/>
      <c r="E2505" s="59"/>
      <c r="F2505" s="59"/>
      <c r="H2505" s="86"/>
      <c r="I2505" s="115"/>
    </row>
    <row r="2506" spans="1:9" ht="38.25">
      <c r="A2506" s="60" t="s">
        <v>330</v>
      </c>
      <c r="B2506" s="82"/>
      <c r="C2506" s="53"/>
      <c r="D2506" s="82"/>
      <c r="E2506" s="59"/>
      <c r="F2506" s="59"/>
      <c r="H2506" s="86"/>
      <c r="I2506" s="115"/>
    </row>
    <row r="2507" spans="1:9">
      <c r="A2507" s="58" t="s">
        <v>44</v>
      </c>
      <c r="B2507" s="82">
        <v>5</v>
      </c>
      <c r="C2507" s="58"/>
      <c r="D2507" s="363"/>
      <c r="E2507" s="59"/>
      <c r="F2507" s="63">
        <f>B2507*D2507</f>
        <v>0</v>
      </c>
      <c r="H2507" s="86"/>
      <c r="I2507" s="115"/>
    </row>
    <row r="2508" spans="1:9">
      <c r="A2508" s="32"/>
      <c r="B2508" s="82"/>
      <c r="C2508" s="53"/>
      <c r="D2508" s="82"/>
      <c r="E2508" s="59"/>
      <c r="F2508" s="59"/>
      <c r="H2508" s="86"/>
      <c r="I2508" s="115"/>
    </row>
    <row r="2509" spans="1:9">
      <c r="A2509" s="53" t="s">
        <v>539</v>
      </c>
      <c r="B2509" s="82"/>
      <c r="C2509" s="53"/>
      <c r="D2509" s="82"/>
      <c r="E2509" s="59"/>
      <c r="F2509" s="59"/>
      <c r="H2509" s="86"/>
      <c r="I2509" s="115"/>
    </row>
    <row r="2510" spans="1:9" ht="38.25">
      <c r="A2510" s="60" t="s">
        <v>331</v>
      </c>
      <c r="B2510" s="82"/>
      <c r="C2510" s="53"/>
      <c r="D2510" s="82"/>
      <c r="E2510" s="59"/>
      <c r="F2510" s="59"/>
      <c r="H2510" s="86"/>
      <c r="I2510" s="115"/>
    </row>
    <row r="2511" spans="1:9">
      <c r="A2511" s="58" t="s">
        <v>45</v>
      </c>
      <c r="B2511" s="82">
        <v>2</v>
      </c>
      <c r="C2511" s="58"/>
      <c r="D2511" s="363"/>
      <c r="E2511" s="59"/>
      <c r="F2511" s="63">
        <f>B2511*D2511</f>
        <v>0</v>
      </c>
      <c r="H2511" s="86"/>
      <c r="I2511" s="115"/>
    </row>
    <row r="2512" spans="1:9">
      <c r="A2512" s="32"/>
      <c r="B2512" s="82"/>
      <c r="C2512" s="53"/>
      <c r="D2512" s="82"/>
      <c r="E2512" s="59"/>
      <c r="F2512" s="59"/>
      <c r="H2512" s="86"/>
      <c r="I2512" s="115"/>
    </row>
    <row r="2513" spans="1:9" ht="38.25">
      <c r="A2513" s="60" t="s">
        <v>553</v>
      </c>
      <c r="B2513" s="82"/>
      <c r="C2513" s="53"/>
      <c r="D2513" s="82"/>
      <c r="E2513" s="59"/>
      <c r="F2513" s="59"/>
      <c r="H2513" s="86"/>
      <c r="I2513" s="86"/>
    </row>
    <row r="2514" spans="1:9">
      <c r="A2514" s="53" t="s">
        <v>21</v>
      </c>
      <c r="B2514" s="82"/>
      <c r="C2514" s="53"/>
      <c r="D2514" s="82"/>
      <c r="E2514" s="59"/>
      <c r="F2514" s="59"/>
      <c r="H2514" s="86"/>
      <c r="I2514" s="86"/>
    </row>
    <row r="2515" spans="1:9">
      <c r="A2515" s="53" t="s">
        <v>541</v>
      </c>
      <c r="B2515" s="82">
        <f>B2203</f>
        <v>83.62</v>
      </c>
      <c r="C2515" s="53"/>
      <c r="D2515" s="363"/>
      <c r="E2515" s="59"/>
      <c r="F2515" s="63">
        <f>B2515*D2515</f>
        <v>0</v>
      </c>
      <c r="H2515" s="86"/>
      <c r="I2515" s="86"/>
    </row>
    <row r="2516" spans="1:9">
      <c r="A2516" s="84" t="s">
        <v>241</v>
      </c>
      <c r="B2516" s="82">
        <f>B2203</f>
        <v>83.62</v>
      </c>
      <c r="C2516" s="53"/>
      <c r="D2516" s="363"/>
      <c r="E2516" s="59"/>
      <c r="F2516" s="63">
        <f>B2516*D2516</f>
        <v>0</v>
      </c>
      <c r="H2516" s="86"/>
      <c r="I2516" s="86"/>
    </row>
    <row r="2517" spans="1:9">
      <c r="A2517" s="84"/>
      <c r="B2517" s="82"/>
      <c r="C2517" s="53"/>
      <c r="D2517" s="82"/>
      <c r="E2517" s="59"/>
      <c r="F2517" s="59"/>
      <c r="H2517" s="86"/>
      <c r="I2517" s="86"/>
    </row>
    <row r="2518" spans="1:9" ht="63.75">
      <c r="A2518" s="84" t="s">
        <v>554</v>
      </c>
      <c r="B2518" s="82"/>
      <c r="C2518" s="20"/>
      <c r="D2518" s="364"/>
      <c r="E2518" s="21"/>
      <c r="F2518" s="21"/>
      <c r="H2518" s="86"/>
      <c r="I2518" s="86"/>
    </row>
    <row r="2519" spans="1:9">
      <c r="A2519" s="58" t="s">
        <v>44</v>
      </c>
      <c r="B2519" s="82">
        <f>B2203</f>
        <v>83.62</v>
      </c>
      <c r="C2519" s="20"/>
      <c r="D2519" s="363"/>
      <c r="E2519" s="21"/>
      <c r="F2519" s="63">
        <f>B2519*D2519</f>
        <v>0</v>
      </c>
      <c r="H2519" s="86"/>
      <c r="I2519" s="86"/>
    </row>
    <row r="2520" spans="1:9">
      <c r="A2520" s="22"/>
      <c r="B2520" s="364"/>
      <c r="C2520" s="20"/>
      <c r="D2520" s="364"/>
      <c r="E2520" s="21"/>
      <c r="F2520" s="21"/>
      <c r="H2520" s="86"/>
      <c r="I2520" s="86"/>
    </row>
    <row r="2521" spans="1:9" ht="72" hidden="1" customHeight="1">
      <c r="A2521" s="64" t="s">
        <v>543</v>
      </c>
      <c r="B2521" s="82"/>
      <c r="C2521" s="53"/>
      <c r="D2521" s="82"/>
      <c r="E2521" s="59"/>
      <c r="F2521" s="59"/>
      <c r="H2521" s="86"/>
      <c r="I2521" s="86"/>
    </row>
    <row r="2522" spans="1:9" hidden="1">
      <c r="A2522" s="58" t="s">
        <v>44</v>
      </c>
      <c r="B2522" s="82">
        <v>0</v>
      </c>
      <c r="C2522" s="53"/>
      <c r="D2522" s="363"/>
      <c r="E2522" s="59"/>
      <c r="F2522" s="63">
        <f>B2522*D2522</f>
        <v>0</v>
      </c>
      <c r="H2522" s="86"/>
      <c r="I2522" s="86"/>
    </row>
    <row r="2523" spans="1:9" hidden="1">
      <c r="A2523" s="58"/>
      <c r="B2523" s="82"/>
      <c r="C2523" s="53"/>
      <c r="D2523" s="82"/>
      <c r="E2523" s="59"/>
      <c r="F2523" s="59"/>
      <c r="H2523" s="86"/>
      <c r="I2523" s="86"/>
    </row>
    <row r="2524" spans="1:9" ht="51">
      <c r="A2524" s="60" t="s">
        <v>555</v>
      </c>
      <c r="B2524" s="82"/>
      <c r="C2524" s="53"/>
      <c r="D2524" s="82"/>
      <c r="E2524" s="59"/>
      <c r="F2524" s="59"/>
      <c r="H2524" s="86"/>
      <c r="I2524" s="86"/>
    </row>
    <row r="2525" spans="1:9">
      <c r="A2525" s="58" t="s">
        <v>44</v>
      </c>
      <c r="B2525" s="82">
        <f>B2203</f>
        <v>83.62</v>
      </c>
      <c r="C2525" s="53"/>
      <c r="D2525" s="363"/>
      <c r="E2525" s="59"/>
      <c r="F2525" s="63">
        <f>B2525*D2525</f>
        <v>0</v>
      </c>
      <c r="H2525" s="86"/>
      <c r="I2525" s="86"/>
    </row>
    <row r="2526" spans="1:9">
      <c r="A2526" s="58"/>
      <c r="B2526" s="82"/>
      <c r="C2526" s="53"/>
      <c r="D2526" s="82"/>
      <c r="E2526" s="59"/>
      <c r="F2526" s="59"/>
      <c r="H2526" s="86"/>
      <c r="I2526" s="86"/>
    </row>
    <row r="2527" spans="1:9" ht="16.5">
      <c r="A2527" s="46" t="s">
        <v>180</v>
      </c>
      <c r="B2527" s="436"/>
      <c r="C2527" s="41"/>
      <c r="D2527" s="25" t="s">
        <v>23</v>
      </c>
      <c r="E2527" s="26"/>
      <c r="F2527" s="385">
        <f>SUM(F2489:F2526)</f>
        <v>0</v>
      </c>
      <c r="H2527" s="86"/>
      <c r="I2527" s="115"/>
    </row>
    <row r="2528" spans="1:9" ht="16.5">
      <c r="A2528" s="43"/>
      <c r="B2528" s="365"/>
      <c r="C2528" s="33"/>
      <c r="D2528" s="27"/>
      <c r="E2528" s="27"/>
      <c r="F2528" s="59"/>
      <c r="H2528" s="86"/>
      <c r="I2528" s="115"/>
    </row>
    <row r="2529" spans="1:9" ht="16.5">
      <c r="A2529" s="43"/>
      <c r="B2529" s="365"/>
      <c r="C2529" s="33"/>
      <c r="D2529" s="27"/>
      <c r="E2529" s="27"/>
      <c r="F2529" s="59"/>
      <c r="H2529" s="86"/>
      <c r="I2529" s="115"/>
    </row>
    <row r="2530" spans="1:9" ht="18.2" customHeight="1">
      <c r="A2530" s="47" t="s">
        <v>157</v>
      </c>
      <c r="B2530" s="365"/>
      <c r="C2530" s="33"/>
      <c r="D2530" s="27"/>
      <c r="E2530" s="27"/>
      <c r="F2530" s="59"/>
      <c r="H2530" s="86"/>
      <c r="I2530" s="115"/>
    </row>
    <row r="2531" spans="1:9" ht="18.2" customHeight="1">
      <c r="A2531" s="47"/>
      <c r="B2531" s="365"/>
      <c r="C2531" s="33"/>
      <c r="D2531" s="27"/>
      <c r="E2531" s="27"/>
      <c r="F2531" s="59"/>
      <c r="H2531" s="86"/>
      <c r="I2531" s="115"/>
    </row>
    <row r="2532" spans="1:9" ht="18.2" customHeight="1">
      <c r="A2532" s="98" t="s">
        <v>547</v>
      </c>
      <c r="B2532" s="365"/>
      <c r="C2532" s="33"/>
      <c r="D2532" s="27"/>
      <c r="E2532" s="27"/>
      <c r="F2532" s="59"/>
      <c r="H2532" s="86"/>
      <c r="I2532" s="115"/>
    </row>
    <row r="2533" spans="1:9" ht="18.2" customHeight="1">
      <c r="A2533" s="99" t="s">
        <v>417</v>
      </c>
      <c r="B2533" s="365"/>
      <c r="C2533" s="33"/>
      <c r="D2533" s="27"/>
      <c r="E2533" s="27"/>
      <c r="F2533" s="59"/>
      <c r="H2533" s="86"/>
      <c r="I2533" s="115"/>
    </row>
    <row r="2534" spans="1:9" ht="18.2" customHeight="1">
      <c r="A2534" s="100" t="s">
        <v>389</v>
      </c>
      <c r="B2534" s="365"/>
      <c r="C2534" s="33"/>
      <c r="D2534" s="27"/>
      <c r="E2534" s="27"/>
      <c r="F2534" s="59"/>
      <c r="H2534" s="86"/>
      <c r="I2534" s="115"/>
    </row>
    <row r="2535" spans="1:9" ht="18.2" customHeight="1">
      <c r="A2535" s="53"/>
      <c r="B2535" s="82"/>
      <c r="C2535" s="53"/>
      <c r="D2535" s="82"/>
      <c r="E2535" s="59"/>
      <c r="F2535" s="59"/>
      <c r="H2535" s="86"/>
      <c r="I2535" s="115"/>
    </row>
    <row r="2536" spans="1:9" ht="18.2" customHeight="1">
      <c r="A2536" s="48"/>
      <c r="B2536" s="82"/>
      <c r="C2536" s="53"/>
      <c r="D2536" s="82"/>
      <c r="E2536" s="59"/>
      <c r="F2536" s="59"/>
      <c r="H2536" s="86"/>
      <c r="I2536" s="115"/>
    </row>
    <row r="2537" spans="1:9" ht="18">
      <c r="A2537" s="159" t="s">
        <v>36</v>
      </c>
      <c r="B2537" s="363"/>
      <c r="C2537" s="160"/>
      <c r="D2537" s="363"/>
      <c r="E2537" s="161"/>
      <c r="F2537" s="49">
        <f>F2241</f>
        <v>0</v>
      </c>
      <c r="H2537" s="86"/>
      <c r="I2537" s="115"/>
    </row>
    <row r="2538" spans="1:9" ht="18">
      <c r="A2538" s="48"/>
      <c r="B2538" s="82"/>
      <c r="C2538" s="53"/>
      <c r="D2538" s="82"/>
      <c r="E2538" s="59"/>
      <c r="F2538" s="50"/>
      <c r="H2538" s="86"/>
      <c r="I2538" s="115"/>
    </row>
    <row r="2539" spans="1:9" ht="18">
      <c r="A2539" s="159" t="s">
        <v>37</v>
      </c>
      <c r="B2539" s="363"/>
      <c r="C2539" s="160"/>
      <c r="D2539" s="363"/>
      <c r="E2539" s="161"/>
      <c r="F2539" s="49">
        <f>F2312</f>
        <v>0</v>
      </c>
      <c r="H2539" s="86"/>
      <c r="I2539" s="115"/>
    </row>
    <row r="2540" spans="1:9" ht="18">
      <c r="A2540" s="48"/>
      <c r="B2540" s="82"/>
      <c r="C2540" s="53"/>
      <c r="D2540" s="82"/>
      <c r="E2540" s="59"/>
      <c r="F2540" s="50"/>
      <c r="H2540" s="86"/>
      <c r="I2540" s="115"/>
    </row>
    <row r="2541" spans="1:9" ht="18">
      <c r="A2541" s="159" t="s">
        <v>545</v>
      </c>
      <c r="B2541" s="363"/>
      <c r="C2541" s="160"/>
      <c r="D2541" s="363"/>
      <c r="E2541" s="161"/>
      <c r="F2541" s="49">
        <f>F2394</f>
        <v>0</v>
      </c>
      <c r="H2541" s="86"/>
      <c r="I2541" s="115"/>
    </row>
    <row r="2542" spans="1:9" ht="18">
      <c r="A2542" s="48"/>
      <c r="B2542" s="82"/>
      <c r="C2542" s="53"/>
      <c r="D2542" s="82"/>
      <c r="E2542" s="59"/>
      <c r="F2542" s="50"/>
      <c r="H2542" s="86"/>
      <c r="I2542" s="115"/>
    </row>
    <row r="2543" spans="1:9" ht="18">
      <c r="A2543" s="159" t="s">
        <v>546</v>
      </c>
      <c r="B2543" s="363"/>
      <c r="C2543" s="160"/>
      <c r="D2543" s="363"/>
      <c r="E2543" s="161"/>
      <c r="F2543" s="49">
        <f>F2478</f>
        <v>0</v>
      </c>
      <c r="H2543" s="86"/>
      <c r="I2543" s="115"/>
    </row>
    <row r="2544" spans="1:9" ht="18">
      <c r="A2544" s="48"/>
      <c r="B2544" s="82"/>
      <c r="C2544" s="53"/>
      <c r="D2544" s="82"/>
      <c r="E2544" s="59"/>
      <c r="F2544" s="50"/>
      <c r="H2544" s="86"/>
      <c r="I2544" s="115"/>
    </row>
    <row r="2545" spans="1:9" ht="18">
      <c r="A2545" s="159" t="s">
        <v>39</v>
      </c>
      <c r="B2545" s="363"/>
      <c r="C2545" s="160"/>
      <c r="D2545" s="363"/>
      <c r="E2545" s="161"/>
      <c r="F2545" s="49">
        <f>F2485</f>
        <v>0</v>
      </c>
      <c r="H2545" s="86"/>
      <c r="I2545" s="115"/>
    </row>
    <row r="2546" spans="1:9" ht="18">
      <c r="A2546" s="48"/>
      <c r="B2546" s="82"/>
      <c r="C2546" s="53"/>
      <c r="D2546" s="82"/>
      <c r="E2546" s="59"/>
      <c r="F2546" s="50"/>
      <c r="H2546" s="86"/>
      <c r="I2546" s="115"/>
    </row>
    <row r="2547" spans="1:9" ht="18.75" thickBot="1">
      <c r="A2547" s="162" t="s">
        <v>40</v>
      </c>
      <c r="B2547" s="415"/>
      <c r="C2547" s="163"/>
      <c r="D2547" s="415"/>
      <c r="E2547" s="164"/>
      <c r="F2547" s="165">
        <f>F2527</f>
        <v>0</v>
      </c>
      <c r="H2547" s="86"/>
      <c r="I2547" s="115"/>
    </row>
    <row r="2548" spans="1:9" ht="18">
      <c r="A2548" s="48"/>
      <c r="B2548" s="82"/>
      <c r="C2548" s="53"/>
      <c r="D2548" s="82"/>
      <c r="E2548" s="59"/>
      <c r="F2548" s="50"/>
      <c r="H2548" s="86"/>
      <c r="I2548" s="115"/>
    </row>
    <row r="2549" spans="1:9" ht="18">
      <c r="A2549" s="51" t="s">
        <v>235</v>
      </c>
      <c r="B2549" s="416"/>
      <c r="C2549" s="114"/>
      <c r="D2549" s="416"/>
      <c r="E2549" s="114"/>
      <c r="F2549" s="49">
        <f>SUM(F2537:F2547)</f>
        <v>0</v>
      </c>
      <c r="H2549" s="86"/>
      <c r="I2549" s="115"/>
    </row>
    <row r="2550" spans="1:9" ht="18">
      <c r="A2550" s="47" t="s">
        <v>252</v>
      </c>
      <c r="B2550" s="82"/>
      <c r="C2550" s="53"/>
      <c r="D2550" s="82"/>
      <c r="E2550" s="59"/>
      <c r="F2550" s="50">
        <f>0.25*F2549</f>
        <v>0</v>
      </c>
      <c r="H2550" s="86"/>
      <c r="I2550" s="115"/>
    </row>
    <row r="2551" spans="1:9" ht="18.75" thickBot="1">
      <c r="A2551" s="166" t="s">
        <v>43</v>
      </c>
      <c r="B2551" s="417"/>
      <c r="C2551" s="167"/>
      <c r="D2551" s="417"/>
      <c r="E2551" s="167"/>
      <c r="F2551" s="165">
        <f>SUM(F2549:F2550)</f>
        <v>0</v>
      </c>
      <c r="H2551" s="86"/>
      <c r="I2551" s="115"/>
    </row>
    <row r="2552" spans="1:9" ht="18">
      <c r="A2552" s="95"/>
      <c r="B2552" s="418"/>
      <c r="C2552" s="188"/>
      <c r="D2552" s="418"/>
      <c r="E2552" s="188"/>
      <c r="F2552" s="97"/>
      <c r="H2552" s="86"/>
      <c r="I2552" s="115"/>
    </row>
    <row r="2554" spans="1:9" ht="18">
      <c r="A2554" s="268" t="s">
        <v>625</v>
      </c>
      <c r="B2554" s="438"/>
      <c r="C2554" s="269"/>
      <c r="D2554" s="270"/>
      <c r="E2554" s="179"/>
      <c r="F2554" s="185"/>
      <c r="G2554" s="90"/>
    </row>
    <row r="2555" spans="1:9" ht="16.5">
      <c r="A2555" s="180"/>
      <c r="B2555" s="439"/>
      <c r="C2555" s="181"/>
      <c r="D2555" s="179"/>
      <c r="E2555" s="179"/>
      <c r="F2555" s="185"/>
      <c r="G2555" s="90"/>
    </row>
    <row r="2556" spans="1:9" ht="16.5">
      <c r="A2556" s="180"/>
      <c r="B2556" s="439"/>
      <c r="C2556" s="181"/>
      <c r="D2556" s="179"/>
      <c r="E2556" s="179"/>
      <c r="F2556" s="185"/>
      <c r="G2556" s="90"/>
    </row>
    <row r="2557" spans="1:9">
      <c r="A2557" s="91"/>
      <c r="B2557" s="366"/>
      <c r="C2557" s="91"/>
      <c r="D2557" s="366"/>
      <c r="E2557" s="90"/>
      <c r="F2557" s="90"/>
      <c r="G2557" s="90"/>
    </row>
    <row r="2558" spans="1:9">
      <c r="A2558" s="91"/>
      <c r="B2558" s="366"/>
      <c r="C2558" s="91"/>
      <c r="D2558" s="366"/>
      <c r="E2558" s="90"/>
      <c r="F2558" s="90"/>
      <c r="G2558" s="90"/>
    </row>
    <row r="2559" spans="1:9" ht="18">
      <c r="A2559" s="182"/>
      <c r="B2559" s="366"/>
      <c r="C2559" s="91"/>
      <c r="D2559" s="366"/>
      <c r="E2559" s="90"/>
      <c r="F2559" s="90"/>
      <c r="G2559" s="90"/>
    </row>
    <row r="2560" spans="1:9" ht="18">
      <c r="A2560" s="342" t="s">
        <v>624</v>
      </c>
      <c r="B2560" s="413"/>
      <c r="C2560" s="344"/>
      <c r="D2560" s="413"/>
      <c r="E2560" s="346"/>
      <c r="F2560" s="184">
        <f>F1808</f>
        <v>0</v>
      </c>
      <c r="G2560" s="345">
        <f>G2306</f>
        <v>0</v>
      </c>
    </row>
    <row r="2561" spans="1:9" ht="18">
      <c r="A2561" s="182"/>
      <c r="B2561" s="366"/>
      <c r="C2561" s="91"/>
      <c r="D2561" s="366"/>
      <c r="E2561" s="90"/>
      <c r="F2561" s="90"/>
      <c r="G2561" s="185"/>
    </row>
    <row r="2562" spans="1:9" ht="18">
      <c r="A2562" s="342" t="s">
        <v>623</v>
      </c>
      <c r="B2562" s="413"/>
      <c r="C2562" s="344"/>
      <c r="D2562" s="413"/>
      <c r="E2562" s="346"/>
      <c r="F2562" s="184">
        <f>F2179</f>
        <v>0</v>
      </c>
      <c r="G2562" s="345">
        <f>G2387</f>
        <v>0</v>
      </c>
    </row>
    <row r="2563" spans="1:9" ht="18">
      <c r="A2563" s="182"/>
      <c r="B2563" s="366"/>
      <c r="C2563" s="91"/>
      <c r="D2563" s="366"/>
      <c r="E2563" s="90"/>
      <c r="F2563" s="90"/>
      <c r="G2563" s="185"/>
    </row>
    <row r="2564" spans="1:9" ht="18">
      <c r="A2564" s="342" t="s">
        <v>622</v>
      </c>
      <c r="B2564" s="413"/>
      <c r="C2564" s="344"/>
      <c r="D2564" s="413"/>
      <c r="E2564" s="346"/>
      <c r="F2564" s="184">
        <f>F2549</f>
        <v>0</v>
      </c>
      <c r="G2564" s="345">
        <f>G2446</f>
        <v>0</v>
      </c>
    </row>
    <row r="2565" spans="1:9" ht="18">
      <c r="A2565" s="182"/>
      <c r="B2565" s="366"/>
      <c r="C2565" s="91"/>
      <c r="D2565" s="366"/>
      <c r="E2565" s="90"/>
      <c r="F2565" s="90"/>
      <c r="G2565" s="185"/>
    </row>
    <row r="2566" spans="1:9" ht="18">
      <c r="A2566" s="186" t="s">
        <v>235</v>
      </c>
      <c r="B2566" s="414"/>
      <c r="C2566" s="187"/>
      <c r="D2566" s="414"/>
      <c r="E2566" s="187"/>
      <c r="F2566" s="184">
        <f>SUM(F2560:F2564)</f>
        <v>0</v>
      </c>
      <c r="G2566" s="184">
        <f>SUM(G2560:G2565)</f>
        <v>0</v>
      </c>
    </row>
    <row r="2567" spans="1:9" ht="18">
      <c r="A2567" s="183" t="s">
        <v>252</v>
      </c>
      <c r="B2567" s="366"/>
      <c r="C2567" s="91"/>
      <c r="D2567" s="366"/>
      <c r="E2567" s="90"/>
      <c r="F2567" s="185">
        <f>0.25*F2566</f>
        <v>0</v>
      </c>
      <c r="G2567" s="185">
        <f>0.25*G2566</f>
        <v>0</v>
      </c>
    </row>
    <row r="2568" spans="1:9" ht="18">
      <c r="A2568" s="186" t="s">
        <v>43</v>
      </c>
      <c r="B2568" s="414"/>
      <c r="C2568" s="187"/>
      <c r="D2568" s="414"/>
      <c r="E2568" s="187"/>
      <c r="F2568" s="184">
        <f>SUM(F2566:F2567)</f>
        <v>0</v>
      </c>
      <c r="G2568" s="184">
        <f>SUM(G2566:G2567)</f>
        <v>0</v>
      </c>
    </row>
    <row r="2570" spans="1:9">
      <c r="A2570" s="53"/>
      <c r="B2570" s="82"/>
      <c r="C2570" s="53"/>
      <c r="D2570" s="82"/>
      <c r="E2570" s="59"/>
      <c r="F2570" s="59"/>
      <c r="H2570" s="86"/>
      <c r="I2570" s="115"/>
    </row>
    <row r="2571" spans="1:9" ht="18">
      <c r="A2571" s="355" t="s">
        <v>414</v>
      </c>
    </row>
    <row r="2573" spans="1:9" ht="18">
      <c r="A2573" s="92" t="s">
        <v>416</v>
      </c>
    </row>
    <row r="2574" spans="1:9" ht="18">
      <c r="A2574" s="93" t="s">
        <v>556</v>
      </c>
    </row>
    <row r="2575" spans="1:9" ht="18">
      <c r="A2575" s="94" t="s">
        <v>362</v>
      </c>
    </row>
    <row r="2577" spans="1:10" s="106" customFormat="1" ht="15.75">
      <c r="A2577" s="9" t="s">
        <v>46</v>
      </c>
      <c r="B2577" s="367"/>
      <c r="C2577" s="102"/>
      <c r="D2577" s="367"/>
      <c r="E2577" s="101"/>
      <c r="F2577" s="101"/>
      <c r="G2577" s="103"/>
      <c r="H2577" s="104"/>
      <c r="I2577" s="105"/>
      <c r="J2577" s="103"/>
    </row>
    <row r="2578" spans="1:10" s="12" customFormat="1">
      <c r="A2578" s="53"/>
      <c r="B2578" s="82"/>
      <c r="C2578" s="53"/>
      <c r="D2578" s="82"/>
      <c r="E2578" s="59"/>
      <c r="F2578" s="59"/>
      <c r="H2578" s="107"/>
      <c r="I2578" s="107"/>
    </row>
    <row r="2579" spans="1:10" s="12" customFormat="1">
      <c r="A2579" s="53" t="s">
        <v>557</v>
      </c>
      <c r="B2579" s="82"/>
      <c r="C2579" s="53"/>
      <c r="D2579" s="82"/>
      <c r="E2579" s="59"/>
      <c r="F2579" s="59"/>
      <c r="H2579" s="107"/>
      <c r="I2579" s="107"/>
    </row>
    <row r="2580" spans="1:10" s="12" customFormat="1">
      <c r="A2580" s="53" t="s">
        <v>419</v>
      </c>
      <c r="B2580" s="82"/>
      <c r="C2580" s="53"/>
      <c r="D2580" s="82"/>
      <c r="E2580" s="59"/>
      <c r="F2580" s="59"/>
      <c r="H2580" s="107"/>
      <c r="I2580" s="107"/>
    </row>
    <row r="2581" spans="1:10" s="12" customFormat="1">
      <c r="A2581" s="53" t="s">
        <v>420</v>
      </c>
      <c r="B2581" s="82"/>
      <c r="C2581" s="53"/>
      <c r="D2581" s="82"/>
      <c r="E2581" s="59"/>
      <c r="F2581" s="59"/>
      <c r="H2581" s="107"/>
      <c r="I2581" s="107"/>
    </row>
    <row r="2582" spans="1:10" s="12" customFormat="1">
      <c r="A2582" s="53" t="s">
        <v>421</v>
      </c>
      <c r="B2582" s="82"/>
      <c r="C2582" s="53"/>
      <c r="D2582" s="82"/>
      <c r="E2582" s="59"/>
      <c r="F2582" s="59"/>
      <c r="H2582" s="107"/>
      <c r="I2582" s="107"/>
    </row>
    <row r="2583" spans="1:10" s="12" customFormat="1">
      <c r="A2583" s="53" t="s">
        <v>422</v>
      </c>
      <c r="B2583" s="82"/>
      <c r="C2583" s="53"/>
      <c r="D2583" s="82"/>
      <c r="E2583" s="59"/>
      <c r="F2583" s="59"/>
      <c r="H2583" s="107"/>
      <c r="I2583" s="107"/>
    </row>
    <row r="2584" spans="1:10" s="12" customFormat="1" hidden="1">
      <c r="A2584" s="108" t="s">
        <v>423</v>
      </c>
      <c r="B2584" s="363">
        <v>0</v>
      </c>
      <c r="C2584" s="53"/>
      <c r="D2584" s="363"/>
      <c r="E2584" s="59"/>
      <c r="F2584" s="63">
        <f t="shared" ref="F2584:F2591" si="24">B2584*D2584</f>
        <v>0</v>
      </c>
      <c r="H2584" s="107"/>
      <c r="I2584" s="107"/>
    </row>
    <row r="2585" spans="1:10" s="12" customFormat="1" hidden="1">
      <c r="A2585" s="108" t="s">
        <v>424</v>
      </c>
      <c r="B2585" s="363">
        <v>0</v>
      </c>
      <c r="C2585" s="53"/>
      <c r="D2585" s="363"/>
      <c r="E2585" s="59"/>
      <c r="F2585" s="63">
        <f>B2585*D2585</f>
        <v>0</v>
      </c>
      <c r="H2585" s="107"/>
      <c r="I2585" s="107"/>
    </row>
    <row r="2586" spans="1:10" s="12" customFormat="1">
      <c r="A2586" s="108" t="s">
        <v>425</v>
      </c>
      <c r="B2586" s="363">
        <v>191.69</v>
      </c>
      <c r="C2586" s="53"/>
      <c r="D2586" s="363"/>
      <c r="E2586" s="59"/>
      <c r="F2586" s="63">
        <f t="shared" si="24"/>
        <v>0</v>
      </c>
      <c r="H2586" s="107"/>
      <c r="I2586" s="107"/>
    </row>
    <row r="2587" spans="1:10" s="12" customFormat="1" hidden="1">
      <c r="A2587" s="108" t="s">
        <v>426</v>
      </c>
      <c r="B2587" s="363">
        <v>0</v>
      </c>
      <c r="C2587" s="53"/>
      <c r="D2587" s="363"/>
      <c r="E2587" s="59"/>
      <c r="F2587" s="63">
        <f t="shared" si="24"/>
        <v>0</v>
      </c>
      <c r="H2587" s="107"/>
      <c r="I2587" s="107"/>
    </row>
    <row r="2588" spans="1:10" s="12" customFormat="1" hidden="1">
      <c r="A2588" s="108" t="s">
        <v>427</v>
      </c>
      <c r="B2588" s="363">
        <v>0</v>
      </c>
      <c r="C2588" s="53"/>
      <c r="D2588" s="363"/>
      <c r="E2588" s="59"/>
      <c r="F2588" s="63">
        <f t="shared" si="24"/>
        <v>0</v>
      </c>
      <c r="H2588" s="107"/>
      <c r="I2588" s="107"/>
    </row>
    <row r="2589" spans="1:10" s="111" customFormat="1" hidden="1">
      <c r="A2589" s="108" t="s">
        <v>428</v>
      </c>
      <c r="B2589" s="368"/>
      <c r="C2589" s="57"/>
      <c r="D2589" s="368"/>
      <c r="E2589" s="110"/>
      <c r="F2589" s="63">
        <f t="shared" si="24"/>
        <v>0</v>
      </c>
      <c r="H2589" s="112"/>
      <c r="I2589" s="112"/>
    </row>
    <row r="2590" spans="1:10" s="111" customFormat="1" hidden="1">
      <c r="A2590" s="108" t="s">
        <v>429</v>
      </c>
      <c r="B2590" s="368">
        <v>0</v>
      </c>
      <c r="C2590" s="57"/>
      <c r="D2590" s="368"/>
      <c r="E2590" s="110"/>
      <c r="F2590" s="63">
        <f>B2590*D2590</f>
        <v>0</v>
      </c>
      <c r="H2590" s="112"/>
      <c r="I2590" s="112"/>
    </row>
    <row r="2591" spans="1:10" s="12" customFormat="1" ht="15.75" hidden="1" customHeight="1">
      <c r="A2591" s="108" t="s">
        <v>430</v>
      </c>
      <c r="B2591" s="363">
        <v>0</v>
      </c>
      <c r="C2591" s="53"/>
      <c r="D2591" s="363"/>
      <c r="E2591" s="59"/>
      <c r="F2591" s="63">
        <f t="shared" si="24"/>
        <v>0</v>
      </c>
      <c r="H2591" s="107"/>
      <c r="I2591" s="107"/>
    </row>
    <row r="2592" spans="1:10" s="12" customFormat="1">
      <c r="A2592" s="113" t="s">
        <v>234</v>
      </c>
      <c r="B2592" s="82">
        <f>SUM(B2584:B2591)</f>
        <v>191.69</v>
      </c>
      <c r="C2592" s="53"/>
      <c r="D2592" s="82"/>
      <c r="E2592" s="59"/>
      <c r="F2592" s="59"/>
      <c r="H2592" s="107"/>
      <c r="I2592" s="107"/>
    </row>
    <row r="2593" spans="1:9" s="12" customFormat="1">
      <c r="A2593" s="113"/>
      <c r="B2593" s="82"/>
      <c r="C2593" s="53"/>
      <c r="D2593" s="82"/>
      <c r="E2593" s="59"/>
      <c r="F2593" s="59"/>
      <c r="H2593" s="107"/>
      <c r="I2593" s="107"/>
    </row>
    <row r="2594" spans="1:9" s="12" customFormat="1">
      <c r="A2594" s="53" t="s">
        <v>242</v>
      </c>
      <c r="B2594" s="82"/>
      <c r="C2594" s="53"/>
      <c r="D2594" s="82"/>
      <c r="E2594" s="59"/>
      <c r="F2594" s="59"/>
      <c r="H2594" s="107"/>
      <c r="I2594" s="107"/>
    </row>
    <row r="2595" spans="1:9" s="12" customFormat="1" ht="25.5">
      <c r="A2595" s="60" t="s">
        <v>334</v>
      </c>
      <c r="B2595" s="82"/>
      <c r="C2595" s="53"/>
      <c r="D2595" s="82"/>
      <c r="E2595" s="59"/>
      <c r="F2595" s="59"/>
      <c r="H2595" s="107"/>
      <c r="I2595" s="107"/>
    </row>
    <row r="2596" spans="1:9" s="12" customFormat="1">
      <c r="A2596" s="58" t="s">
        <v>431</v>
      </c>
      <c r="B2596" s="82">
        <f>B2592</f>
        <v>191.69</v>
      </c>
      <c r="C2596" s="53"/>
      <c r="D2596" s="363"/>
      <c r="E2596" s="59"/>
      <c r="F2596" s="63">
        <f>B2596*D2596</f>
        <v>0</v>
      </c>
      <c r="H2596" s="107"/>
      <c r="I2596" s="107"/>
    </row>
    <row r="2597" spans="1:9" s="12" customFormat="1" hidden="1">
      <c r="A2597" s="113"/>
      <c r="B2597" s="82"/>
      <c r="C2597" s="53"/>
      <c r="D2597" s="82"/>
      <c r="E2597" s="59"/>
      <c r="F2597" s="59"/>
      <c r="H2597" s="107"/>
      <c r="I2597" s="107"/>
    </row>
    <row r="2598" spans="1:9" s="12" customFormat="1" ht="77.25" hidden="1" customHeight="1">
      <c r="A2598" s="60" t="s">
        <v>319</v>
      </c>
      <c r="B2598" s="362"/>
      <c r="C2598" s="62"/>
      <c r="D2598" s="362"/>
      <c r="E2598" s="61"/>
      <c r="F2598" s="384"/>
      <c r="H2598" s="107"/>
      <c r="I2598" s="107"/>
    </row>
    <row r="2599" spans="1:9" s="12" customFormat="1" hidden="1">
      <c r="A2599" s="67" t="s">
        <v>320</v>
      </c>
      <c r="B2599" s="82">
        <v>0</v>
      </c>
      <c r="C2599" s="53"/>
      <c r="D2599" s="211"/>
      <c r="E2599" s="59"/>
      <c r="F2599" s="68">
        <f>B2599*D2599</f>
        <v>0</v>
      </c>
      <c r="H2599" s="107"/>
      <c r="I2599" s="107"/>
    </row>
    <row r="2600" spans="1:9" s="12" customFormat="1" hidden="1">
      <c r="A2600" s="67" t="s">
        <v>332</v>
      </c>
      <c r="B2600" s="82">
        <v>0</v>
      </c>
      <c r="C2600" s="53"/>
      <c r="D2600" s="211"/>
      <c r="E2600" s="59"/>
      <c r="F2600" s="68">
        <f>B2600*D2600</f>
        <v>0</v>
      </c>
      <c r="H2600" s="107"/>
      <c r="I2600" s="107"/>
    </row>
    <row r="2601" spans="1:9" s="12" customFormat="1" hidden="1">
      <c r="A2601" s="67" t="s">
        <v>321</v>
      </c>
      <c r="B2601" s="82">
        <v>0</v>
      </c>
      <c r="C2601" s="53"/>
      <c r="D2601" s="211"/>
      <c r="E2601" s="59"/>
      <c r="F2601" s="68">
        <f>B2601*D2601</f>
        <v>0</v>
      </c>
      <c r="H2601" s="107"/>
      <c r="I2601" s="107"/>
    </row>
    <row r="2602" spans="1:9" s="12" customFormat="1" hidden="1">
      <c r="A2602" s="113"/>
      <c r="B2602" s="82"/>
      <c r="C2602" s="53"/>
      <c r="D2602" s="82"/>
      <c r="E2602" s="59"/>
      <c r="F2602" s="59"/>
      <c r="H2602" s="107"/>
      <c r="I2602" s="107"/>
    </row>
    <row r="2603" spans="1:9" s="12" customFormat="1" hidden="1">
      <c r="A2603" s="53" t="s">
        <v>316</v>
      </c>
      <c r="B2603" s="82"/>
      <c r="C2603" s="53"/>
      <c r="D2603" s="82"/>
      <c r="E2603" s="59"/>
      <c r="F2603" s="59"/>
      <c r="H2603" s="107"/>
      <c r="I2603" s="107"/>
    </row>
    <row r="2604" spans="1:9" s="12" customFormat="1" hidden="1">
      <c r="A2604" s="53" t="s">
        <v>265</v>
      </c>
      <c r="B2604" s="82"/>
      <c r="C2604" s="53"/>
      <c r="D2604" s="82"/>
      <c r="E2604" s="59"/>
      <c r="F2604" s="59"/>
      <c r="H2604" s="107"/>
      <c r="I2604" s="107"/>
    </row>
    <row r="2605" spans="1:9" s="12" customFormat="1" hidden="1">
      <c r="A2605" s="53" t="s">
        <v>266</v>
      </c>
      <c r="B2605" s="82"/>
      <c r="C2605" s="53"/>
      <c r="D2605" s="82"/>
      <c r="E2605" s="59"/>
      <c r="F2605" s="59"/>
      <c r="H2605" s="107"/>
      <c r="I2605" s="107"/>
    </row>
    <row r="2606" spans="1:9" s="12" customFormat="1" hidden="1">
      <c r="A2606" s="53" t="s">
        <v>309</v>
      </c>
      <c r="B2606" s="82"/>
      <c r="C2606" s="53"/>
      <c r="D2606" s="82"/>
      <c r="E2606" s="59"/>
      <c r="F2606" s="59"/>
      <c r="H2606" s="107"/>
      <c r="I2606" s="107"/>
    </row>
    <row r="2607" spans="1:9" s="12" customFormat="1" hidden="1">
      <c r="A2607" s="53" t="s">
        <v>308</v>
      </c>
      <c r="B2607" s="82"/>
      <c r="C2607" s="53"/>
      <c r="D2607" s="82"/>
      <c r="E2607" s="59"/>
      <c r="F2607" s="59"/>
      <c r="H2607" s="107"/>
      <c r="I2607" s="107"/>
    </row>
    <row r="2608" spans="1:9" s="12" customFormat="1" hidden="1">
      <c r="A2608" s="53" t="s">
        <v>249</v>
      </c>
      <c r="B2608" s="82"/>
      <c r="C2608" s="53"/>
      <c r="D2608" s="82"/>
      <c r="E2608" s="59"/>
      <c r="F2608" s="59"/>
      <c r="H2608" s="107"/>
      <c r="I2608" s="107"/>
    </row>
    <row r="2609" spans="1:9" s="12" customFormat="1" hidden="1">
      <c r="A2609" s="53" t="s">
        <v>250</v>
      </c>
      <c r="B2609" s="82"/>
      <c r="C2609" s="53"/>
      <c r="D2609" s="82"/>
      <c r="E2609" s="59"/>
      <c r="F2609" s="59"/>
      <c r="H2609" s="107"/>
      <c r="I2609" s="107"/>
    </row>
    <row r="2610" spans="1:9" s="12" customFormat="1" hidden="1">
      <c r="A2610" s="67" t="s">
        <v>44</v>
      </c>
      <c r="B2610" s="82">
        <v>0</v>
      </c>
      <c r="C2610" s="53"/>
      <c r="D2610" s="211"/>
      <c r="E2610" s="59"/>
      <c r="F2610" s="68">
        <f>B2610*D2610</f>
        <v>0</v>
      </c>
      <c r="H2610" s="107"/>
      <c r="I2610" s="107"/>
    </row>
    <row r="2611" spans="1:9" hidden="1">
      <c r="A2611" s="53"/>
      <c r="B2611" s="82"/>
      <c r="C2611" s="53"/>
      <c r="D2611" s="82"/>
      <c r="E2611" s="59"/>
      <c r="F2611" s="59"/>
      <c r="H2611" s="86"/>
      <c r="I2611" s="86"/>
    </row>
    <row r="2612" spans="1:9" hidden="1">
      <c r="A2612" s="53" t="s">
        <v>432</v>
      </c>
      <c r="B2612" s="82"/>
      <c r="C2612" s="20"/>
      <c r="D2612" s="364"/>
      <c r="E2612" s="21"/>
      <c r="F2612" s="21"/>
      <c r="H2612" s="86"/>
      <c r="I2612" s="86"/>
    </row>
    <row r="2613" spans="1:9" hidden="1">
      <c r="A2613" s="53" t="s">
        <v>170</v>
      </c>
      <c r="B2613" s="82"/>
      <c r="C2613" s="20"/>
      <c r="D2613" s="364"/>
      <c r="E2613" s="21"/>
      <c r="F2613" s="21"/>
      <c r="H2613" s="86"/>
      <c r="I2613" s="86"/>
    </row>
    <row r="2614" spans="1:9" hidden="1">
      <c r="A2614" s="53" t="s">
        <v>184</v>
      </c>
      <c r="B2614" s="82"/>
      <c r="C2614" s="20"/>
      <c r="D2614" s="364"/>
      <c r="E2614" s="21"/>
      <c r="F2614" s="21"/>
      <c r="H2614" s="86"/>
      <c r="I2614" s="86"/>
    </row>
    <row r="2615" spans="1:9" hidden="1">
      <c r="A2615" s="53" t="s">
        <v>171</v>
      </c>
      <c r="B2615" s="82"/>
      <c r="C2615" s="20"/>
      <c r="D2615" s="364"/>
      <c r="E2615" s="21"/>
      <c r="F2615" s="21"/>
      <c r="H2615" s="86"/>
      <c r="I2615" s="86"/>
    </row>
    <row r="2616" spans="1:9" hidden="1">
      <c r="A2616" s="53" t="s">
        <v>172</v>
      </c>
      <c r="B2616" s="82"/>
      <c r="C2616" s="20"/>
      <c r="D2616" s="364"/>
      <c r="E2616" s="21"/>
      <c r="F2616" s="21"/>
      <c r="H2616" s="86"/>
      <c r="I2616" s="86"/>
    </row>
    <row r="2617" spans="1:9" hidden="1">
      <c r="A2617" s="53" t="s">
        <v>173</v>
      </c>
      <c r="B2617" s="82"/>
      <c r="C2617" s="20"/>
      <c r="D2617" s="364"/>
      <c r="E2617" s="21"/>
      <c r="F2617" s="21"/>
      <c r="H2617" s="86"/>
      <c r="I2617" s="86"/>
    </row>
    <row r="2618" spans="1:9" hidden="1">
      <c r="A2618" s="53" t="s">
        <v>182</v>
      </c>
      <c r="B2618" s="82"/>
      <c r="C2618" s="20"/>
      <c r="D2618" s="364"/>
      <c r="E2618" s="21"/>
      <c r="F2618" s="21"/>
      <c r="H2618" s="86"/>
      <c r="I2618" s="86"/>
    </row>
    <row r="2619" spans="1:9" hidden="1">
      <c r="A2619" s="53" t="s">
        <v>174</v>
      </c>
      <c r="B2619" s="82"/>
      <c r="C2619" s="20"/>
      <c r="D2619" s="364"/>
      <c r="E2619" s="21"/>
      <c r="F2619" s="21"/>
      <c r="H2619" s="86"/>
      <c r="I2619" s="86"/>
    </row>
    <row r="2620" spans="1:9" hidden="1">
      <c r="A2620" s="53" t="s">
        <v>183</v>
      </c>
      <c r="B2620" s="82"/>
      <c r="C2620" s="20"/>
      <c r="D2620" s="364"/>
      <c r="E2620" s="21"/>
      <c r="F2620" s="21"/>
      <c r="H2620" s="86"/>
      <c r="I2620" s="86"/>
    </row>
    <row r="2621" spans="1:9" hidden="1">
      <c r="A2621" s="58" t="s">
        <v>431</v>
      </c>
      <c r="B2621" s="82">
        <v>0</v>
      </c>
      <c r="C2621" s="20"/>
      <c r="D2621" s="363"/>
      <c r="E2621" s="21"/>
      <c r="F2621" s="63">
        <f>B2621*D2621</f>
        <v>0</v>
      </c>
      <c r="H2621" s="86"/>
      <c r="I2621" s="86"/>
    </row>
    <row r="2622" spans="1:9" hidden="1">
      <c r="A2622" s="22"/>
      <c r="B2622" s="364"/>
      <c r="C2622" s="20"/>
      <c r="D2622" s="364"/>
      <c r="E2622" s="21"/>
      <c r="F2622" s="21"/>
      <c r="H2622" s="86"/>
      <c r="I2622" s="86"/>
    </row>
    <row r="2623" spans="1:9" hidden="1">
      <c r="A2623" s="53" t="s">
        <v>317</v>
      </c>
      <c r="B2623" s="82"/>
      <c r="C2623" s="20"/>
      <c r="D2623" s="364"/>
      <c r="E2623" s="21"/>
      <c r="F2623" s="21"/>
      <c r="H2623" s="86"/>
      <c r="I2623" s="86"/>
    </row>
    <row r="2624" spans="1:9" hidden="1">
      <c r="A2624" s="53" t="s">
        <v>175</v>
      </c>
      <c r="B2624" s="82"/>
      <c r="C2624" s="20"/>
      <c r="D2624" s="364"/>
      <c r="E2624" s="21"/>
      <c r="F2624" s="21"/>
      <c r="H2624" s="86"/>
      <c r="I2624" s="86"/>
    </row>
    <row r="2625" spans="1:9" hidden="1">
      <c r="A2625" s="53" t="s">
        <v>176</v>
      </c>
      <c r="B2625" s="82"/>
      <c r="C2625" s="20"/>
      <c r="D2625" s="364"/>
      <c r="E2625" s="21"/>
      <c r="F2625" s="21"/>
      <c r="H2625" s="86"/>
      <c r="I2625" s="86"/>
    </row>
    <row r="2626" spans="1:9" hidden="1">
      <c r="A2626" s="53" t="s">
        <v>177</v>
      </c>
      <c r="B2626" s="82"/>
      <c r="C2626" s="20"/>
      <c r="D2626" s="364"/>
      <c r="E2626" s="21"/>
      <c r="F2626" s="21"/>
      <c r="H2626" s="86"/>
      <c r="I2626" s="86"/>
    </row>
    <row r="2627" spans="1:9" hidden="1">
      <c r="A2627" s="53" t="s">
        <v>228</v>
      </c>
      <c r="B2627" s="82"/>
      <c r="C2627" s="20"/>
      <c r="D2627" s="364"/>
      <c r="E2627" s="21"/>
      <c r="F2627" s="21"/>
      <c r="H2627" s="86"/>
      <c r="I2627" s="86"/>
    </row>
    <row r="2628" spans="1:9" hidden="1">
      <c r="A2628" s="58" t="s">
        <v>431</v>
      </c>
      <c r="B2628" s="82">
        <v>0</v>
      </c>
      <c r="C2628" s="20"/>
      <c r="D2628" s="363"/>
      <c r="E2628" s="21"/>
      <c r="F2628" s="63">
        <f>B2628*D2628</f>
        <v>0</v>
      </c>
      <c r="H2628" s="86"/>
      <c r="I2628" s="86"/>
    </row>
    <row r="2629" spans="1:9">
      <c r="A2629" s="20"/>
      <c r="B2629" s="364"/>
      <c r="C2629" s="20"/>
      <c r="D2629" s="364"/>
      <c r="E2629" s="21"/>
      <c r="F2629" s="21"/>
      <c r="H2629" s="86"/>
      <c r="I2629" s="86"/>
    </row>
    <row r="2630" spans="1:9" ht="15.75">
      <c r="A2630" s="23" t="s">
        <v>46</v>
      </c>
      <c r="B2630" s="416"/>
      <c r="C2630" s="114"/>
      <c r="D2630" s="25" t="s">
        <v>23</v>
      </c>
      <c r="E2630" s="26"/>
      <c r="F2630" s="385">
        <f>SUM(F2579:F2629)</f>
        <v>0</v>
      </c>
      <c r="H2630" s="86"/>
      <c r="I2630" s="115"/>
    </row>
    <row r="2631" spans="1:9" s="118" customFormat="1" ht="15">
      <c r="A2631" s="116"/>
      <c r="B2631" s="367"/>
      <c r="C2631" s="102"/>
      <c r="D2631" s="117"/>
      <c r="E2631" s="101"/>
      <c r="F2631" s="386"/>
      <c r="H2631" s="119"/>
      <c r="I2631" s="120"/>
    </row>
    <row r="2632" spans="1:9" ht="15.75">
      <c r="A2632" s="9" t="s">
        <v>26</v>
      </c>
      <c r="B2632" s="82"/>
      <c r="C2632" s="53"/>
      <c r="D2632" s="82"/>
      <c r="E2632" s="59"/>
      <c r="F2632" s="59"/>
      <c r="H2632" s="86"/>
      <c r="I2632" s="115"/>
    </row>
    <row r="2633" spans="1:9" s="123" customFormat="1" ht="12">
      <c r="A2633" s="121"/>
      <c r="B2633" s="369"/>
      <c r="C2633" s="121"/>
      <c r="D2633" s="369"/>
      <c r="E2633" s="122"/>
      <c r="F2633" s="122"/>
      <c r="H2633" s="124"/>
      <c r="I2633" s="124"/>
    </row>
    <row r="2634" spans="1:9" s="123" customFormat="1">
      <c r="A2634" s="83" t="s">
        <v>558</v>
      </c>
      <c r="B2634" s="82"/>
      <c r="C2634" s="53"/>
      <c r="D2634" s="82"/>
      <c r="E2634" s="59"/>
      <c r="F2634" s="59"/>
      <c r="H2634" s="124"/>
      <c r="I2634" s="124"/>
    </row>
    <row r="2635" spans="1:9" s="123" customFormat="1" ht="25.5">
      <c r="A2635" s="83" t="s">
        <v>434</v>
      </c>
      <c r="B2635" s="82"/>
      <c r="C2635" s="53"/>
      <c r="D2635" s="82"/>
      <c r="E2635" s="59"/>
      <c r="F2635" s="59"/>
      <c r="H2635" s="124"/>
      <c r="I2635" s="124"/>
    </row>
    <row r="2636" spans="1:9" s="123" customFormat="1" ht="51">
      <c r="A2636" s="60" t="s">
        <v>435</v>
      </c>
      <c r="B2636" s="82"/>
      <c r="C2636" s="53"/>
      <c r="D2636" s="82"/>
      <c r="E2636" s="59"/>
      <c r="F2636" s="59"/>
      <c r="H2636" s="124"/>
      <c r="I2636" s="124"/>
    </row>
    <row r="2637" spans="1:9" s="123" customFormat="1" ht="40.700000000000003" customHeight="1">
      <c r="A2637" s="60" t="s">
        <v>436</v>
      </c>
      <c r="B2637" s="82"/>
      <c r="C2637" s="53"/>
      <c r="D2637" s="82"/>
      <c r="E2637" s="59"/>
      <c r="F2637" s="59"/>
      <c r="H2637" s="124"/>
      <c r="I2637" s="124"/>
    </row>
    <row r="2638" spans="1:9" s="123" customFormat="1">
      <c r="A2638" s="83" t="s">
        <v>231</v>
      </c>
      <c r="B2638" s="82"/>
      <c r="C2638" s="53"/>
      <c r="D2638" s="82"/>
      <c r="E2638" s="59"/>
      <c r="F2638" s="59"/>
      <c r="H2638" s="124"/>
      <c r="I2638" s="124"/>
    </row>
    <row r="2639" spans="1:9" s="123" customFormat="1" ht="25.5">
      <c r="A2639" s="83" t="s">
        <v>437</v>
      </c>
      <c r="B2639" s="82"/>
      <c r="C2639" s="53"/>
      <c r="D2639" s="82"/>
      <c r="E2639" s="59"/>
      <c r="F2639" s="59"/>
      <c r="H2639" s="124"/>
      <c r="I2639" s="124"/>
    </row>
    <row r="2640" spans="1:9" s="123" customFormat="1">
      <c r="A2640" s="67" t="s">
        <v>311</v>
      </c>
      <c r="B2640" s="82">
        <f>B2642*0.95</f>
        <v>260.73699999999997</v>
      </c>
      <c r="C2640" s="125"/>
      <c r="D2640" s="211"/>
      <c r="E2640" s="59"/>
      <c r="F2640" s="68">
        <f>B2640*D2640</f>
        <v>0</v>
      </c>
      <c r="H2640" s="124"/>
      <c r="I2640" s="124"/>
    </row>
    <row r="2641" spans="1:9" s="123" customFormat="1">
      <c r="A2641" s="67" t="s">
        <v>312</v>
      </c>
      <c r="B2641" s="211">
        <f>0.05*B2642</f>
        <v>13.722999999999999</v>
      </c>
      <c r="C2641" s="125"/>
      <c r="D2641" s="211"/>
      <c r="E2641" s="59"/>
      <c r="F2641" s="68">
        <f>B2641*D2641</f>
        <v>0</v>
      </c>
      <c r="H2641" s="124"/>
      <c r="I2641" s="124"/>
    </row>
    <row r="2642" spans="1:9" s="123" customFormat="1">
      <c r="A2642" s="67" t="s">
        <v>24</v>
      </c>
      <c r="B2642" s="82">
        <v>274.45999999999998</v>
      </c>
      <c r="C2642" s="125"/>
      <c r="D2642" s="82"/>
      <c r="E2642" s="59"/>
      <c r="F2642" s="59"/>
      <c r="H2642" s="124"/>
      <c r="I2642" s="124"/>
    </row>
    <row r="2643" spans="1:9" s="123" customFormat="1">
      <c r="A2643" s="53"/>
      <c r="B2643" s="82"/>
      <c r="C2643" s="53"/>
      <c r="D2643" s="82"/>
      <c r="E2643" s="59"/>
      <c r="F2643" s="59"/>
      <c r="H2643" s="124"/>
      <c r="I2643" s="124"/>
    </row>
    <row r="2644" spans="1:9" s="123" customFormat="1">
      <c r="A2644" s="53" t="s">
        <v>55</v>
      </c>
      <c r="B2644" s="82"/>
      <c r="C2644" s="53"/>
      <c r="D2644" s="82"/>
      <c r="E2644" s="59"/>
      <c r="F2644" s="59"/>
      <c r="H2644" s="124"/>
      <c r="I2644" s="124"/>
    </row>
    <row r="2645" spans="1:9" s="123" customFormat="1">
      <c r="A2645" s="53" t="s">
        <v>559</v>
      </c>
      <c r="B2645" s="82"/>
      <c r="C2645" s="53"/>
      <c r="D2645" s="82"/>
      <c r="E2645" s="59"/>
      <c r="F2645" s="59"/>
      <c r="H2645" s="124"/>
      <c r="I2645" s="124"/>
    </row>
    <row r="2646" spans="1:9" s="123" customFormat="1">
      <c r="A2646" s="53" t="s">
        <v>439</v>
      </c>
      <c r="B2646" s="82"/>
      <c r="C2646" s="53"/>
      <c r="D2646" s="82"/>
      <c r="E2646" s="59"/>
      <c r="F2646" s="59"/>
      <c r="H2646" s="124"/>
      <c r="I2646" s="124"/>
    </row>
    <row r="2647" spans="1:9" s="123" customFormat="1">
      <c r="A2647" s="53" t="s">
        <v>57</v>
      </c>
      <c r="B2647" s="82"/>
      <c r="C2647" s="53"/>
      <c r="D2647" s="82"/>
      <c r="E2647" s="59"/>
      <c r="F2647" s="59"/>
      <c r="H2647" s="124"/>
      <c r="I2647" s="124"/>
    </row>
    <row r="2648" spans="1:9" s="123" customFormat="1">
      <c r="A2648" s="53" t="s">
        <v>200</v>
      </c>
      <c r="B2648" s="82"/>
      <c r="C2648" s="53"/>
      <c r="D2648" s="82"/>
      <c r="E2648" s="59"/>
      <c r="F2648" s="59"/>
      <c r="H2648" s="124"/>
      <c r="I2648" s="124"/>
    </row>
    <row r="2649" spans="1:9" s="123" customFormat="1">
      <c r="A2649" s="67" t="s">
        <v>25</v>
      </c>
      <c r="B2649" s="82">
        <v>15</v>
      </c>
      <c r="C2649" s="53"/>
      <c r="D2649" s="211"/>
      <c r="E2649" s="59"/>
      <c r="F2649" s="68">
        <f>B2649*D2649</f>
        <v>0</v>
      </c>
      <c r="H2649" s="124"/>
      <c r="I2649" s="124"/>
    </row>
    <row r="2650" spans="1:9" s="123" customFormat="1">
      <c r="A2650" s="53"/>
      <c r="B2650" s="82"/>
      <c r="C2650" s="53"/>
      <c r="D2650" s="82"/>
      <c r="E2650" s="59"/>
      <c r="F2650" s="59"/>
      <c r="H2650" s="124"/>
      <c r="I2650" s="124"/>
    </row>
    <row r="2651" spans="1:9" s="123" customFormat="1">
      <c r="A2651" s="53" t="s">
        <v>58</v>
      </c>
      <c r="B2651" s="82"/>
      <c r="C2651" s="53"/>
      <c r="D2651" s="82"/>
      <c r="E2651" s="59"/>
      <c r="F2651" s="59"/>
      <c r="H2651" s="124"/>
      <c r="I2651" s="124"/>
    </row>
    <row r="2652" spans="1:9" s="123" customFormat="1">
      <c r="A2652" s="53" t="s">
        <v>59</v>
      </c>
      <c r="B2652" s="82"/>
      <c r="C2652" s="53"/>
      <c r="D2652" s="82"/>
      <c r="E2652" s="59"/>
      <c r="F2652" s="59"/>
      <c r="H2652" s="124"/>
      <c r="I2652" s="124"/>
    </row>
    <row r="2653" spans="1:9" s="123" customFormat="1">
      <c r="A2653" s="53" t="s">
        <v>60</v>
      </c>
      <c r="B2653" s="82"/>
      <c r="C2653" s="53"/>
      <c r="D2653" s="82"/>
      <c r="E2653" s="59"/>
      <c r="F2653" s="59"/>
      <c r="H2653" s="124"/>
      <c r="I2653" s="124"/>
    </row>
    <row r="2654" spans="1:9" s="123" customFormat="1">
      <c r="A2654" s="53" t="s">
        <v>440</v>
      </c>
      <c r="B2654" s="82"/>
      <c r="C2654" s="53"/>
      <c r="D2654" s="82"/>
      <c r="E2654" s="59"/>
      <c r="F2654" s="59"/>
      <c r="H2654" s="124"/>
      <c r="I2654" s="124"/>
    </row>
    <row r="2655" spans="1:9" s="123" customFormat="1">
      <c r="A2655" s="53" t="s">
        <v>441</v>
      </c>
      <c r="B2655" s="82"/>
      <c r="C2655" s="53"/>
      <c r="D2655" s="82"/>
      <c r="E2655" s="59"/>
      <c r="F2655" s="59"/>
      <c r="H2655" s="124"/>
      <c r="I2655" s="124"/>
    </row>
    <row r="2656" spans="1:9" s="123" customFormat="1">
      <c r="A2656" s="53" t="s">
        <v>64</v>
      </c>
      <c r="B2656" s="82"/>
      <c r="C2656" s="53"/>
      <c r="D2656" s="82"/>
      <c r="E2656" s="59"/>
      <c r="F2656" s="59"/>
      <c r="H2656" s="124"/>
      <c r="I2656" s="124"/>
    </row>
    <row r="2657" spans="1:9" s="123" customFormat="1">
      <c r="A2657" s="67" t="s">
        <v>22</v>
      </c>
      <c r="B2657" s="82">
        <f>153.35</f>
        <v>153.35</v>
      </c>
      <c r="C2657" s="67"/>
      <c r="D2657" s="211"/>
      <c r="E2657" s="59"/>
      <c r="F2657" s="68">
        <f>B2657*D2657</f>
        <v>0</v>
      </c>
      <c r="H2657" s="124"/>
      <c r="I2657" s="124"/>
    </row>
    <row r="2658" spans="1:9" s="123" customFormat="1">
      <c r="A2658" s="53"/>
      <c r="B2658" s="82"/>
      <c r="C2658" s="53"/>
      <c r="D2658" s="82"/>
      <c r="E2658" s="59"/>
      <c r="F2658" s="59"/>
      <c r="H2658" s="124"/>
      <c r="I2658" s="124"/>
    </row>
    <row r="2659" spans="1:9" s="123" customFormat="1">
      <c r="A2659" s="53" t="s">
        <v>65</v>
      </c>
      <c r="B2659" s="82"/>
      <c r="C2659" s="53"/>
      <c r="D2659" s="82"/>
      <c r="E2659" s="59"/>
      <c r="F2659" s="59"/>
      <c r="H2659" s="124"/>
      <c r="I2659" s="124"/>
    </row>
    <row r="2660" spans="1:9" s="123" customFormat="1">
      <c r="A2660" s="53" t="s">
        <v>442</v>
      </c>
      <c r="B2660" s="82"/>
      <c r="C2660" s="53"/>
      <c r="D2660" s="82"/>
      <c r="E2660" s="59"/>
      <c r="F2660" s="59"/>
      <c r="H2660" s="124"/>
      <c r="I2660" s="124"/>
    </row>
    <row r="2661" spans="1:9" s="123" customFormat="1">
      <c r="A2661" s="67" t="s">
        <v>25</v>
      </c>
      <c r="B2661" s="82">
        <v>15.34</v>
      </c>
      <c r="C2661" s="53"/>
      <c r="D2661" s="211"/>
      <c r="E2661" s="59"/>
      <c r="F2661" s="68">
        <f>B2661*D2661</f>
        <v>0</v>
      </c>
      <c r="H2661" s="124"/>
      <c r="I2661" s="124"/>
    </row>
    <row r="2662" spans="1:9" s="123" customFormat="1">
      <c r="A2662" s="53"/>
      <c r="B2662" s="82"/>
      <c r="C2662" s="53"/>
      <c r="D2662" s="82"/>
      <c r="E2662" s="59"/>
      <c r="F2662" s="59"/>
      <c r="H2662" s="124"/>
      <c r="I2662" s="124"/>
    </row>
    <row r="2663" spans="1:9" s="123" customFormat="1" ht="76.5">
      <c r="A2663" s="60" t="s">
        <v>443</v>
      </c>
      <c r="B2663" s="82"/>
      <c r="C2663" s="53"/>
      <c r="D2663" s="82"/>
      <c r="E2663" s="59"/>
      <c r="F2663" s="59"/>
      <c r="H2663" s="124"/>
      <c r="I2663" s="124"/>
    </row>
    <row r="2664" spans="1:9" s="123" customFormat="1">
      <c r="A2664" s="81" t="s">
        <v>444</v>
      </c>
      <c r="B2664" s="82"/>
      <c r="C2664" s="53"/>
      <c r="D2664" s="82"/>
      <c r="E2664" s="59"/>
      <c r="F2664" s="59"/>
      <c r="H2664" s="124"/>
      <c r="I2664" s="124"/>
    </row>
    <row r="2665" spans="1:9" s="123" customFormat="1">
      <c r="A2665" s="81" t="s">
        <v>445</v>
      </c>
      <c r="B2665" s="82"/>
      <c r="C2665" s="53"/>
      <c r="D2665" s="82"/>
      <c r="E2665" s="59"/>
      <c r="F2665" s="59"/>
      <c r="H2665" s="124"/>
      <c r="I2665" s="124"/>
    </row>
    <row r="2666" spans="1:9" s="123" customFormat="1">
      <c r="A2666" s="81" t="s">
        <v>80</v>
      </c>
      <c r="B2666" s="82"/>
      <c r="C2666" s="53"/>
      <c r="D2666" s="82"/>
      <c r="E2666" s="59"/>
      <c r="F2666" s="59"/>
      <c r="H2666" s="124"/>
      <c r="I2666" s="124"/>
    </row>
    <row r="2667" spans="1:9" s="123" customFormat="1">
      <c r="A2667" s="67" t="s">
        <v>25</v>
      </c>
      <c r="B2667" s="82">
        <v>65.38</v>
      </c>
      <c r="C2667" s="53"/>
      <c r="D2667" s="211"/>
      <c r="E2667" s="59"/>
      <c r="F2667" s="68">
        <f>B2667*D2667</f>
        <v>0</v>
      </c>
      <c r="H2667" s="124"/>
      <c r="I2667" s="124"/>
    </row>
    <row r="2668" spans="1:9" s="123" customFormat="1" ht="13.7" customHeight="1">
      <c r="A2668" s="53"/>
      <c r="B2668" s="82"/>
      <c r="C2668" s="53"/>
      <c r="D2668" s="82"/>
      <c r="E2668" s="59"/>
      <c r="F2668" s="59"/>
      <c r="H2668" s="124"/>
      <c r="I2668" s="124"/>
    </row>
    <row r="2669" spans="1:9" s="123" customFormat="1">
      <c r="A2669" s="53" t="s">
        <v>446</v>
      </c>
      <c r="B2669" s="82"/>
      <c r="C2669" s="53"/>
      <c r="D2669" s="82"/>
      <c r="E2669" s="59"/>
      <c r="F2669" s="59"/>
      <c r="H2669" s="124"/>
      <c r="I2669" s="124"/>
    </row>
    <row r="2670" spans="1:9" s="123" customFormat="1">
      <c r="A2670" s="53" t="s">
        <v>277</v>
      </c>
      <c r="B2670" s="82"/>
      <c r="C2670" s="53"/>
      <c r="D2670" s="82"/>
      <c r="E2670" s="59"/>
      <c r="F2670" s="59"/>
      <c r="H2670" s="124"/>
      <c r="I2670" s="124"/>
    </row>
    <row r="2671" spans="1:9" s="123" customFormat="1">
      <c r="A2671" s="53" t="s">
        <v>77</v>
      </c>
      <c r="B2671" s="82"/>
      <c r="C2671" s="53"/>
      <c r="D2671" s="82"/>
      <c r="E2671" s="59"/>
      <c r="F2671" s="59"/>
      <c r="H2671" s="124"/>
      <c r="I2671" s="124"/>
    </row>
    <row r="2672" spans="1:9" s="123" customFormat="1">
      <c r="A2672" s="53" t="s">
        <v>202</v>
      </c>
      <c r="B2672" s="82"/>
      <c r="C2672" s="53"/>
      <c r="D2672" s="82"/>
      <c r="E2672" s="59"/>
      <c r="F2672" s="59"/>
      <c r="H2672" s="124"/>
      <c r="I2672" s="124"/>
    </row>
    <row r="2673" spans="1:9" s="123" customFormat="1">
      <c r="A2673" s="53" t="s">
        <v>447</v>
      </c>
      <c r="B2673" s="82"/>
      <c r="C2673" s="53"/>
      <c r="D2673" s="82"/>
      <c r="E2673" s="59"/>
      <c r="F2673" s="59"/>
      <c r="H2673" s="124"/>
      <c r="I2673" s="124"/>
    </row>
    <row r="2674" spans="1:9" s="123" customFormat="1">
      <c r="A2674" s="53" t="s">
        <v>78</v>
      </c>
      <c r="B2674" s="82"/>
      <c r="C2674" s="53"/>
      <c r="D2674" s="82"/>
      <c r="E2674" s="59"/>
      <c r="F2674" s="59"/>
      <c r="H2674" s="124"/>
      <c r="I2674" s="124"/>
    </row>
    <row r="2675" spans="1:9" s="123" customFormat="1">
      <c r="A2675" s="53" t="s">
        <v>79</v>
      </c>
      <c r="B2675" s="82"/>
      <c r="C2675" s="53"/>
      <c r="D2675" s="82"/>
      <c r="E2675" s="59"/>
      <c r="F2675" s="59"/>
      <c r="H2675" s="124"/>
      <c r="I2675" s="124"/>
    </row>
    <row r="2676" spans="1:9" s="123" customFormat="1">
      <c r="A2676" s="53" t="s">
        <v>80</v>
      </c>
      <c r="B2676" s="82"/>
      <c r="C2676" s="53"/>
      <c r="D2676" s="82"/>
      <c r="E2676" s="59"/>
      <c r="F2676" s="59"/>
      <c r="H2676" s="124"/>
      <c r="I2676" s="124"/>
    </row>
    <row r="2677" spans="1:9" s="123" customFormat="1">
      <c r="A2677" s="67" t="s">
        <v>25</v>
      </c>
      <c r="B2677" s="82">
        <v>145.32</v>
      </c>
      <c r="C2677" s="125"/>
      <c r="D2677" s="211"/>
      <c r="E2677" s="59"/>
      <c r="F2677" s="68">
        <f>B2677*D2677</f>
        <v>0</v>
      </c>
      <c r="H2677" s="124"/>
      <c r="I2677" s="124"/>
    </row>
    <row r="2678" spans="1:9" s="123" customFormat="1">
      <c r="A2678" s="53"/>
      <c r="B2678" s="82"/>
      <c r="C2678" s="53"/>
      <c r="D2678" s="82"/>
      <c r="E2678" s="59"/>
      <c r="F2678" s="59"/>
      <c r="H2678" s="124"/>
      <c r="I2678" s="124"/>
    </row>
    <row r="2679" spans="1:9" s="123" customFormat="1" ht="38.25">
      <c r="A2679" s="70" t="s">
        <v>448</v>
      </c>
      <c r="B2679" s="82"/>
      <c r="C2679" s="53"/>
      <c r="D2679" s="82"/>
      <c r="E2679" s="59"/>
      <c r="F2679" s="59"/>
      <c r="H2679" s="124"/>
      <c r="I2679" s="124"/>
    </row>
    <row r="2680" spans="1:9" s="123" customFormat="1" ht="76.5">
      <c r="A2680" s="70" t="s">
        <v>335</v>
      </c>
      <c r="B2680" s="82"/>
      <c r="C2680" s="53"/>
      <c r="D2680" s="82"/>
      <c r="E2680" s="59"/>
      <c r="F2680" s="59"/>
      <c r="H2680" s="124"/>
      <c r="I2680" s="124"/>
    </row>
    <row r="2681" spans="1:9" s="123" customFormat="1" ht="63.75">
      <c r="A2681" s="70" t="s">
        <v>336</v>
      </c>
      <c r="B2681" s="82"/>
      <c r="C2681" s="53"/>
      <c r="D2681" s="82"/>
      <c r="E2681" s="59"/>
      <c r="F2681" s="59"/>
      <c r="H2681" s="124"/>
      <c r="I2681" s="124"/>
    </row>
    <row r="2682" spans="1:9" s="123" customFormat="1">
      <c r="A2682" s="67" t="s">
        <v>25</v>
      </c>
      <c r="B2682" s="82">
        <v>15</v>
      </c>
      <c r="C2682" s="53"/>
      <c r="D2682" s="211"/>
      <c r="E2682" s="59"/>
      <c r="F2682" s="68">
        <f>B2682*D2682</f>
        <v>0</v>
      </c>
      <c r="H2682" s="124"/>
      <c r="I2682" s="124"/>
    </row>
    <row r="2683" spans="1:9" s="123" customFormat="1">
      <c r="A2683" s="67"/>
      <c r="B2683" s="82"/>
      <c r="C2683" s="53"/>
      <c r="D2683" s="82"/>
      <c r="E2683" s="59"/>
      <c r="F2683" s="59"/>
      <c r="H2683" s="124"/>
      <c r="I2683" s="124"/>
    </row>
    <row r="2684" spans="1:9" s="123" customFormat="1">
      <c r="A2684" s="53" t="s">
        <v>338</v>
      </c>
      <c r="B2684" s="82"/>
      <c r="C2684" s="53"/>
      <c r="D2684" s="82"/>
      <c r="E2684" s="59"/>
      <c r="F2684" s="59"/>
      <c r="H2684" s="124"/>
      <c r="I2684" s="124"/>
    </row>
    <row r="2685" spans="1:9" s="123" customFormat="1">
      <c r="A2685" s="53" t="s">
        <v>81</v>
      </c>
      <c r="B2685" s="82"/>
      <c r="C2685" s="53"/>
      <c r="D2685" s="82"/>
      <c r="E2685" s="59"/>
      <c r="F2685" s="59"/>
      <c r="H2685" s="124"/>
      <c r="I2685" s="124"/>
    </row>
    <row r="2686" spans="1:9" s="123" customFormat="1">
      <c r="A2686" s="53" t="s">
        <v>279</v>
      </c>
      <c r="B2686" s="82"/>
      <c r="C2686" s="53"/>
      <c r="D2686" s="82"/>
      <c r="E2686" s="59"/>
      <c r="F2686" s="59"/>
      <c r="H2686" s="124"/>
      <c r="I2686" s="124"/>
    </row>
    <row r="2687" spans="1:9" s="123" customFormat="1">
      <c r="A2687" s="53" t="s">
        <v>287</v>
      </c>
      <c r="B2687" s="82"/>
      <c r="C2687" s="53"/>
      <c r="D2687" s="82"/>
      <c r="E2687" s="59"/>
      <c r="F2687" s="59"/>
      <c r="H2687" s="124"/>
      <c r="I2687" s="124"/>
    </row>
    <row r="2688" spans="1:9" s="123" customFormat="1">
      <c r="A2688" s="53" t="s">
        <v>82</v>
      </c>
      <c r="B2688" s="82"/>
      <c r="C2688" s="53"/>
      <c r="D2688" s="82"/>
      <c r="E2688" s="59"/>
      <c r="F2688" s="59"/>
      <c r="H2688" s="124"/>
      <c r="I2688" s="124"/>
    </row>
    <row r="2689" spans="1:9" s="123" customFormat="1">
      <c r="A2689" s="53" t="s">
        <v>83</v>
      </c>
      <c r="B2689" s="82"/>
      <c r="C2689" s="53"/>
      <c r="D2689" s="82"/>
      <c r="E2689" s="59"/>
      <c r="F2689" s="59"/>
      <c r="H2689" s="124"/>
      <c r="I2689" s="124"/>
    </row>
    <row r="2690" spans="1:9" s="123" customFormat="1">
      <c r="A2690" s="53" t="s">
        <v>449</v>
      </c>
      <c r="B2690" s="82"/>
      <c r="C2690" s="53"/>
      <c r="D2690" s="82"/>
      <c r="E2690" s="59"/>
      <c r="F2690" s="59"/>
      <c r="H2690" s="124"/>
      <c r="I2690" s="124"/>
    </row>
    <row r="2691" spans="1:9" s="123" customFormat="1">
      <c r="A2691" s="53" t="s">
        <v>450</v>
      </c>
      <c r="B2691" s="82"/>
      <c r="C2691" s="53"/>
      <c r="D2691" s="82"/>
      <c r="E2691" s="59"/>
      <c r="F2691" s="59"/>
      <c r="H2691" s="124"/>
      <c r="I2691" s="124"/>
    </row>
    <row r="2692" spans="1:9" s="123" customFormat="1">
      <c r="A2692" s="53" t="s">
        <v>80</v>
      </c>
      <c r="B2692" s="82"/>
      <c r="C2692" s="53"/>
      <c r="D2692" s="82"/>
      <c r="E2692" s="59"/>
      <c r="F2692" s="59"/>
      <c r="H2692" s="124"/>
      <c r="I2692" s="124"/>
    </row>
    <row r="2693" spans="1:9" s="123" customFormat="1">
      <c r="A2693" s="67" t="s">
        <v>25</v>
      </c>
      <c r="B2693" s="82">
        <f>B2592*1.1*0.25</f>
        <v>52.714750000000002</v>
      </c>
      <c r="C2693" s="53"/>
      <c r="D2693" s="211"/>
      <c r="E2693" s="59"/>
      <c r="F2693" s="68">
        <f>B2693*D2693</f>
        <v>0</v>
      </c>
      <c r="H2693" s="124"/>
      <c r="I2693" s="124"/>
    </row>
    <row r="2694" spans="1:9" s="123" customFormat="1">
      <c r="A2694" s="32"/>
      <c r="B2694" s="82"/>
      <c r="C2694" s="53"/>
      <c r="D2694" s="82"/>
      <c r="E2694" s="59"/>
      <c r="F2694" s="59"/>
      <c r="H2694" s="124"/>
      <c r="I2694" s="124"/>
    </row>
    <row r="2695" spans="1:9" s="123" customFormat="1">
      <c r="A2695" s="53" t="s">
        <v>339</v>
      </c>
      <c r="B2695" s="82"/>
      <c r="C2695" s="53"/>
      <c r="D2695" s="82"/>
      <c r="E2695" s="59"/>
      <c r="F2695" s="59"/>
      <c r="H2695" s="124"/>
      <c r="I2695" s="124"/>
    </row>
    <row r="2696" spans="1:9" s="123" customFormat="1">
      <c r="A2696" s="53" t="s">
        <v>268</v>
      </c>
      <c r="B2696" s="82"/>
      <c r="C2696" s="53"/>
      <c r="D2696" s="82"/>
      <c r="E2696" s="59"/>
      <c r="F2696" s="59"/>
      <c r="H2696" s="124"/>
      <c r="I2696" s="124"/>
    </row>
    <row r="2697" spans="1:9" s="123" customFormat="1">
      <c r="A2697" s="53" t="s">
        <v>27</v>
      </c>
      <c r="B2697" s="82"/>
      <c r="C2697" s="53"/>
      <c r="D2697" s="82"/>
      <c r="E2697" s="59"/>
      <c r="F2697" s="59"/>
      <c r="H2697" s="124"/>
      <c r="I2697" s="124"/>
    </row>
    <row r="2698" spans="1:9" s="123" customFormat="1">
      <c r="A2698" s="53" t="s">
        <v>28</v>
      </c>
      <c r="B2698" s="82"/>
      <c r="C2698" s="53"/>
      <c r="D2698" s="82"/>
      <c r="E2698" s="59"/>
      <c r="F2698" s="59"/>
      <c r="H2698" s="124"/>
      <c r="I2698" s="124"/>
    </row>
    <row r="2699" spans="1:9" s="123" customFormat="1">
      <c r="A2699" s="67" t="s">
        <v>25</v>
      </c>
      <c r="B2699" s="82">
        <f>B2642+B2649</f>
        <v>289.45999999999998</v>
      </c>
      <c r="C2699" s="53"/>
      <c r="D2699" s="211"/>
      <c r="E2699" s="59"/>
      <c r="F2699" s="68">
        <f>B2699*D2699</f>
        <v>0</v>
      </c>
      <c r="H2699" s="124"/>
      <c r="I2699" s="124"/>
    </row>
    <row r="2700" spans="1:9" s="123" customFormat="1">
      <c r="A2700" s="53"/>
      <c r="B2700" s="82"/>
      <c r="C2700" s="53"/>
      <c r="D2700" s="82"/>
      <c r="E2700" s="59"/>
      <c r="F2700" s="59"/>
      <c r="H2700" s="124"/>
      <c r="I2700" s="124"/>
    </row>
    <row r="2701" spans="1:9" ht="15.75">
      <c r="A2701" s="23" t="s">
        <v>26</v>
      </c>
      <c r="B2701" s="436"/>
      <c r="C2701" s="26"/>
      <c r="D2701" s="25" t="s">
        <v>23</v>
      </c>
      <c r="E2701" s="26"/>
      <c r="F2701" s="385">
        <f>SUM(F2633:F2700)</f>
        <v>0</v>
      </c>
      <c r="H2701" s="86"/>
      <c r="I2701" s="115"/>
    </row>
    <row r="2702" spans="1:9" ht="15">
      <c r="A2702" s="33"/>
      <c r="B2702" s="365"/>
      <c r="C2702" s="33"/>
      <c r="D2702" s="365"/>
      <c r="E2702" s="28"/>
      <c r="F2702" s="59"/>
      <c r="H2702" s="86"/>
      <c r="I2702" s="115"/>
    </row>
    <row r="2703" spans="1:9" ht="15.75">
      <c r="A2703" s="9" t="s">
        <v>451</v>
      </c>
      <c r="B2703" s="365"/>
      <c r="C2703" s="33"/>
      <c r="D2703" s="365"/>
      <c r="E2703" s="28"/>
      <c r="F2703" s="28"/>
      <c r="H2703" s="86"/>
      <c r="I2703" s="115"/>
    </row>
    <row r="2704" spans="1:9">
      <c r="A2704" s="53"/>
      <c r="B2704" s="82"/>
      <c r="C2704" s="53"/>
      <c r="D2704" s="82"/>
      <c r="E2704" s="59"/>
      <c r="F2704" s="59"/>
      <c r="H2704" s="86"/>
      <c r="I2704" s="86"/>
    </row>
    <row r="2705" spans="1:9" ht="114.75">
      <c r="A2705" s="60" t="s">
        <v>452</v>
      </c>
      <c r="B2705" s="82"/>
      <c r="C2705" s="53"/>
      <c r="D2705" s="82"/>
      <c r="E2705" s="59"/>
      <c r="F2705" s="59"/>
      <c r="H2705" s="86"/>
      <c r="I2705" s="86"/>
    </row>
    <row r="2706" spans="1:9" ht="127.5">
      <c r="A2706" s="60" t="s">
        <v>453</v>
      </c>
      <c r="B2706" s="82"/>
      <c r="C2706" s="53"/>
      <c r="D2706" s="82"/>
      <c r="E2706" s="59"/>
      <c r="F2706" s="59"/>
      <c r="H2706" s="86"/>
      <c r="I2706" s="86"/>
    </row>
    <row r="2707" spans="1:9" s="12" customFormat="1" hidden="1">
      <c r="A2707" s="108" t="s">
        <v>423</v>
      </c>
      <c r="B2707" s="363"/>
      <c r="C2707" s="53"/>
      <c r="D2707" s="363"/>
      <c r="E2707" s="59"/>
      <c r="F2707" s="63">
        <f t="shared" ref="F2707:F2714" si="25">B2707*D2707</f>
        <v>0</v>
      </c>
      <c r="H2707" s="107"/>
      <c r="I2707" s="107"/>
    </row>
    <row r="2708" spans="1:9" s="12" customFormat="1" hidden="1">
      <c r="A2708" s="108" t="s">
        <v>424</v>
      </c>
      <c r="B2708" s="363">
        <f>B2585</f>
        <v>0</v>
      </c>
      <c r="C2708" s="53"/>
      <c r="D2708" s="363"/>
      <c r="E2708" s="59"/>
      <c r="F2708" s="63">
        <f>B2708*D2708</f>
        <v>0</v>
      </c>
      <c r="H2708" s="107"/>
      <c r="I2708" s="107"/>
    </row>
    <row r="2709" spans="1:9" s="12" customFormat="1">
      <c r="A2709" s="108" t="s">
        <v>425</v>
      </c>
      <c r="B2709" s="363">
        <f>B2586</f>
        <v>191.69</v>
      </c>
      <c r="C2709" s="53"/>
      <c r="D2709" s="363"/>
      <c r="E2709" s="59"/>
      <c r="F2709" s="63">
        <f t="shared" si="25"/>
        <v>0</v>
      </c>
      <c r="H2709" s="107"/>
      <c r="I2709" s="107"/>
    </row>
    <row r="2710" spans="1:9" s="12" customFormat="1" hidden="1">
      <c r="A2710" s="108" t="s">
        <v>426</v>
      </c>
      <c r="B2710" s="363">
        <f>B2587</f>
        <v>0</v>
      </c>
      <c r="C2710" s="53"/>
      <c r="D2710" s="363"/>
      <c r="E2710" s="59"/>
      <c r="F2710" s="63">
        <f t="shared" si="25"/>
        <v>0</v>
      </c>
      <c r="H2710" s="107"/>
      <c r="I2710" s="107"/>
    </row>
    <row r="2711" spans="1:9" s="12" customFormat="1" hidden="1">
      <c r="A2711" s="108" t="s">
        <v>427</v>
      </c>
      <c r="B2711" s="363">
        <f>B2588</f>
        <v>0</v>
      </c>
      <c r="C2711" s="53"/>
      <c r="D2711" s="363"/>
      <c r="E2711" s="59"/>
      <c r="F2711" s="63">
        <f t="shared" si="25"/>
        <v>0</v>
      </c>
      <c r="H2711" s="107"/>
      <c r="I2711" s="107"/>
    </row>
    <row r="2712" spans="1:9" s="12" customFormat="1" hidden="1">
      <c r="A2712" s="108" t="s">
        <v>428</v>
      </c>
      <c r="B2712" s="368"/>
      <c r="C2712" s="53"/>
      <c r="D2712" s="363"/>
      <c r="E2712" s="59"/>
      <c r="F2712" s="63">
        <f t="shared" si="25"/>
        <v>0</v>
      </c>
      <c r="H2712" s="107"/>
      <c r="I2712" s="107"/>
    </row>
    <row r="2713" spans="1:9" s="12" customFormat="1" hidden="1">
      <c r="A2713" s="108" t="s">
        <v>429</v>
      </c>
      <c r="B2713" s="368"/>
      <c r="C2713" s="53"/>
      <c r="D2713" s="363"/>
      <c r="E2713" s="59"/>
      <c r="F2713" s="63">
        <f t="shared" si="25"/>
        <v>0</v>
      </c>
      <c r="H2713" s="107"/>
      <c r="I2713" s="107"/>
    </row>
    <row r="2714" spans="1:9" s="12" customFormat="1" hidden="1">
      <c r="A2714" s="108" t="s">
        <v>430</v>
      </c>
      <c r="B2714" s="368"/>
      <c r="C2714" s="53"/>
      <c r="D2714" s="363"/>
      <c r="E2714" s="59"/>
      <c r="F2714" s="63">
        <f t="shared" si="25"/>
        <v>0</v>
      </c>
      <c r="H2714" s="107"/>
      <c r="I2714" s="107"/>
    </row>
    <row r="2715" spans="1:9" s="12" customFormat="1">
      <c r="A2715" s="113" t="s">
        <v>234</v>
      </c>
      <c r="B2715" s="132">
        <f>SUM(B2707:B2714)</f>
        <v>191.69</v>
      </c>
      <c r="C2715" s="53"/>
      <c r="D2715" s="82"/>
      <c r="E2715" s="59"/>
      <c r="F2715" s="59"/>
      <c r="H2715" s="107"/>
      <c r="I2715" s="107"/>
    </row>
    <row r="2716" spans="1:9" s="12" customFormat="1" ht="102">
      <c r="A2716" s="126" t="s">
        <v>454</v>
      </c>
      <c r="B2716" s="132"/>
      <c r="C2716" s="53"/>
      <c r="D2716" s="82"/>
      <c r="E2716" s="59"/>
      <c r="F2716" s="59"/>
      <c r="H2716" s="107"/>
      <c r="I2716" s="107"/>
    </row>
    <row r="2717" spans="1:9" s="12" customFormat="1" ht="140.25">
      <c r="A2717" s="126" t="s">
        <v>455</v>
      </c>
      <c r="B2717" s="132"/>
      <c r="C2717" s="53"/>
      <c r="D2717" s="82"/>
      <c r="E2717" s="59"/>
      <c r="F2717" s="59"/>
      <c r="H2717" s="107"/>
      <c r="I2717" s="107"/>
    </row>
    <row r="2718" spans="1:9" s="12" customFormat="1" ht="38.25">
      <c r="A2718" s="126" t="s">
        <v>456</v>
      </c>
      <c r="B2718" s="132"/>
      <c r="C2718" s="53"/>
      <c r="D2718" s="82"/>
      <c r="E2718" s="59"/>
      <c r="F2718" s="59"/>
      <c r="H2718" s="107"/>
      <c r="I2718" s="107"/>
    </row>
    <row r="2719" spans="1:9" s="12" customFormat="1" ht="114.75">
      <c r="A2719" s="126" t="s">
        <v>457</v>
      </c>
      <c r="B2719" s="132"/>
      <c r="C2719" s="53"/>
      <c r="D2719" s="82"/>
      <c r="E2719" s="59"/>
      <c r="F2719" s="59"/>
      <c r="H2719" s="107"/>
      <c r="I2719" s="107"/>
    </row>
    <row r="2720" spans="1:9" s="12" customFormat="1" ht="51">
      <c r="A2720" s="126" t="s">
        <v>458</v>
      </c>
      <c r="B2720" s="132"/>
      <c r="C2720" s="53"/>
      <c r="D2720" s="82"/>
      <c r="E2720" s="59"/>
      <c r="F2720" s="59"/>
      <c r="H2720" s="107"/>
      <c r="I2720" s="107"/>
    </row>
    <row r="2721" spans="1:9" s="12" customFormat="1" ht="89.25">
      <c r="A2721" s="126" t="s">
        <v>459</v>
      </c>
      <c r="B2721" s="132"/>
      <c r="C2721" s="53"/>
      <c r="D2721" s="82"/>
      <c r="E2721" s="59"/>
      <c r="F2721" s="59"/>
      <c r="H2721" s="107"/>
      <c r="I2721" s="107"/>
    </row>
    <row r="2722" spans="1:9" s="12" customFormat="1" ht="46.5" customHeight="1">
      <c r="A2722" s="126" t="s">
        <v>460</v>
      </c>
      <c r="B2722" s="440"/>
      <c r="C2722" s="53"/>
      <c r="D2722" s="82"/>
      <c r="E2722" s="59"/>
      <c r="F2722" s="59"/>
      <c r="H2722" s="107"/>
      <c r="I2722" s="107"/>
    </row>
    <row r="2723" spans="1:9" s="12" customFormat="1" ht="25.5" hidden="1">
      <c r="A2723" s="127" t="s">
        <v>560</v>
      </c>
      <c r="B2723" s="441">
        <v>0</v>
      </c>
      <c r="C2723" s="53"/>
      <c r="D2723" s="211"/>
      <c r="E2723" s="59"/>
      <c r="F2723" s="68">
        <f t="shared" ref="F2723:F2732" si="26">B2723*D2723</f>
        <v>0</v>
      </c>
      <c r="H2723" s="107"/>
      <c r="I2723" s="107"/>
    </row>
    <row r="2724" spans="1:9" s="12" customFormat="1" ht="25.5">
      <c r="A2724" s="127" t="s">
        <v>561</v>
      </c>
      <c r="B2724" s="441">
        <v>4</v>
      </c>
      <c r="C2724" s="57"/>
      <c r="D2724" s="368"/>
      <c r="E2724" s="110"/>
      <c r="F2724" s="109">
        <f t="shared" si="26"/>
        <v>0</v>
      </c>
      <c r="H2724" s="107"/>
      <c r="I2724" s="107"/>
    </row>
    <row r="2725" spans="1:9" s="12" customFormat="1" ht="25.5">
      <c r="A2725" s="127" t="s">
        <v>562</v>
      </c>
      <c r="B2725" s="441">
        <v>2</v>
      </c>
      <c r="C2725" s="57"/>
      <c r="D2725" s="368"/>
      <c r="E2725" s="110"/>
      <c r="F2725" s="109">
        <f t="shared" si="26"/>
        <v>0</v>
      </c>
      <c r="H2725" s="107"/>
      <c r="I2725" s="107"/>
    </row>
    <row r="2726" spans="1:9" s="12" customFormat="1" ht="25.5" hidden="1">
      <c r="A2726" s="127" t="s">
        <v>563</v>
      </c>
      <c r="B2726" s="441">
        <v>0</v>
      </c>
      <c r="C2726" s="57"/>
      <c r="D2726" s="368"/>
      <c r="E2726" s="110"/>
      <c r="F2726" s="109">
        <f t="shared" si="26"/>
        <v>0</v>
      </c>
      <c r="H2726" s="107"/>
      <c r="I2726" s="107"/>
    </row>
    <row r="2727" spans="1:9" s="12" customFormat="1" ht="25.5" hidden="1">
      <c r="A2727" s="127" t="s">
        <v>564</v>
      </c>
      <c r="B2727" s="441">
        <v>0</v>
      </c>
      <c r="C2727" s="57"/>
      <c r="D2727" s="368"/>
      <c r="E2727" s="110"/>
      <c r="F2727" s="109">
        <f t="shared" si="26"/>
        <v>0</v>
      </c>
      <c r="H2727" s="107"/>
      <c r="I2727" s="107"/>
    </row>
    <row r="2728" spans="1:9" s="12" customFormat="1" ht="25.5" hidden="1">
      <c r="A2728" s="127" t="s">
        <v>565</v>
      </c>
      <c r="B2728" s="441">
        <v>0</v>
      </c>
      <c r="C2728" s="57"/>
      <c r="D2728" s="368"/>
      <c r="E2728" s="110"/>
      <c r="F2728" s="109">
        <f t="shared" si="26"/>
        <v>0</v>
      </c>
      <c r="H2728" s="107"/>
      <c r="I2728" s="107"/>
    </row>
    <row r="2729" spans="1:9" s="12" customFormat="1" ht="25.5" hidden="1">
      <c r="A2729" s="127" t="s">
        <v>566</v>
      </c>
      <c r="B2729" s="441">
        <v>0</v>
      </c>
      <c r="C2729" s="57"/>
      <c r="D2729" s="368"/>
      <c r="E2729" s="110"/>
      <c r="F2729" s="109">
        <f t="shared" si="26"/>
        <v>0</v>
      </c>
      <c r="H2729" s="107"/>
      <c r="I2729" s="107"/>
    </row>
    <row r="2730" spans="1:9" s="12" customFormat="1" ht="25.5">
      <c r="A2730" s="127" t="s">
        <v>567</v>
      </c>
      <c r="B2730" s="441">
        <v>2</v>
      </c>
      <c r="C2730" s="57"/>
      <c r="D2730" s="368"/>
      <c r="E2730" s="110"/>
      <c r="F2730" s="109">
        <f t="shared" si="26"/>
        <v>0</v>
      </c>
      <c r="H2730" s="107"/>
      <c r="I2730" s="107"/>
    </row>
    <row r="2731" spans="1:9" s="12" customFormat="1" ht="25.5" hidden="1">
      <c r="A2731" s="127" t="s">
        <v>568</v>
      </c>
      <c r="B2731" s="441">
        <v>0</v>
      </c>
      <c r="C2731" s="57"/>
      <c r="D2731" s="368"/>
      <c r="E2731" s="110"/>
      <c r="F2731" s="109">
        <f t="shared" si="26"/>
        <v>0</v>
      </c>
      <c r="H2731" s="107"/>
      <c r="I2731" s="107"/>
    </row>
    <row r="2732" spans="1:9" s="12" customFormat="1" ht="15" hidden="1" customHeight="1">
      <c r="A2732" s="127" t="s">
        <v>569</v>
      </c>
      <c r="B2732" s="441">
        <v>0</v>
      </c>
      <c r="C2732" s="57"/>
      <c r="D2732" s="368"/>
      <c r="E2732" s="110"/>
      <c r="F2732" s="109">
        <f t="shared" si="26"/>
        <v>0</v>
      </c>
      <c r="H2732" s="107"/>
      <c r="I2732" s="107"/>
    </row>
    <row r="2733" spans="1:9" s="12" customFormat="1">
      <c r="A2733" s="128" t="s">
        <v>234</v>
      </c>
      <c r="B2733" s="442">
        <f>SUM(B2723:B2732)</f>
        <v>8</v>
      </c>
      <c r="C2733" s="53"/>
      <c r="D2733" s="82"/>
      <c r="E2733" s="59"/>
      <c r="F2733" s="59"/>
      <c r="H2733" s="107"/>
      <c r="I2733" s="107"/>
    </row>
    <row r="2734" spans="1:9" s="12" customFormat="1">
      <c r="A2734" s="53"/>
      <c r="B2734" s="82"/>
      <c r="C2734" s="53"/>
      <c r="D2734" s="82"/>
      <c r="E2734" s="59"/>
      <c r="F2734" s="59"/>
      <c r="H2734" s="107"/>
      <c r="I2734" s="107"/>
    </row>
    <row r="2735" spans="1:9" s="12" customFormat="1" ht="89.25">
      <c r="A2735" s="60" t="s">
        <v>467</v>
      </c>
      <c r="B2735" s="82"/>
      <c r="C2735" s="53"/>
      <c r="D2735" s="82"/>
      <c r="E2735" s="59"/>
      <c r="F2735" s="59"/>
      <c r="H2735" s="107"/>
      <c r="I2735" s="107"/>
    </row>
    <row r="2736" spans="1:9" s="12" customFormat="1" ht="63.75">
      <c r="A2736" s="60" t="s">
        <v>570</v>
      </c>
      <c r="B2736" s="82"/>
      <c r="C2736" s="53"/>
      <c r="D2736" s="82"/>
      <c r="E2736" s="59"/>
      <c r="F2736" s="59"/>
      <c r="H2736" s="107"/>
      <c r="I2736" s="107"/>
    </row>
    <row r="2737" spans="1:9">
      <c r="A2737" s="58" t="s">
        <v>469</v>
      </c>
      <c r="B2737" s="82">
        <f>7*3</f>
        <v>21</v>
      </c>
      <c r="C2737" s="53"/>
      <c r="D2737" s="363"/>
      <c r="E2737" s="59"/>
      <c r="F2737" s="63">
        <f>B2737*D2737</f>
        <v>0</v>
      </c>
      <c r="H2737" s="86"/>
      <c r="I2737" s="86"/>
    </row>
    <row r="2738" spans="1:9">
      <c r="A2738" s="58" t="s">
        <v>470</v>
      </c>
      <c r="B2738" s="82">
        <f>B2737</f>
        <v>21</v>
      </c>
      <c r="C2738" s="53"/>
      <c r="D2738" s="363"/>
      <c r="E2738" s="59"/>
      <c r="F2738" s="63">
        <f>B2738*D2738</f>
        <v>0</v>
      </c>
      <c r="H2738" s="86"/>
      <c r="I2738" s="86"/>
    </row>
    <row r="2739" spans="1:9">
      <c r="A2739" s="58"/>
      <c r="B2739" s="82"/>
      <c r="C2739" s="53"/>
      <c r="D2739" s="82"/>
      <c r="E2739" s="59"/>
      <c r="F2739" s="59"/>
      <c r="H2739" s="86"/>
      <c r="I2739" s="86"/>
    </row>
    <row r="2740" spans="1:9" ht="114.75">
      <c r="A2740" s="60" t="s">
        <v>571</v>
      </c>
      <c r="B2740" s="82"/>
      <c r="C2740" s="53"/>
      <c r="D2740" s="82"/>
      <c r="E2740" s="59"/>
      <c r="F2740" s="59"/>
      <c r="H2740" s="86"/>
      <c r="I2740" s="86"/>
    </row>
    <row r="2741" spans="1:9">
      <c r="A2741" s="58" t="s">
        <v>472</v>
      </c>
      <c r="B2741" s="82">
        <v>6</v>
      </c>
      <c r="C2741" s="53"/>
      <c r="D2741" s="363"/>
      <c r="E2741" s="59"/>
      <c r="F2741" s="63">
        <f>B2741*D2741</f>
        <v>0</v>
      </c>
      <c r="H2741" s="86"/>
      <c r="I2741" s="86"/>
    </row>
    <row r="2742" spans="1:9">
      <c r="A2742" s="58" t="s">
        <v>473</v>
      </c>
      <c r="B2742" s="82">
        <v>6</v>
      </c>
      <c r="C2742" s="53"/>
      <c r="D2742" s="363"/>
      <c r="E2742" s="59"/>
      <c r="F2742" s="63">
        <f>B2742*D2742</f>
        <v>0</v>
      </c>
      <c r="H2742" s="86"/>
      <c r="I2742" s="86"/>
    </row>
    <row r="2743" spans="1:9">
      <c r="A2743" s="53"/>
      <c r="B2743" s="82"/>
      <c r="C2743" s="53"/>
      <c r="D2743" s="82"/>
      <c r="E2743" s="59"/>
      <c r="F2743" s="59"/>
      <c r="H2743" s="86"/>
      <c r="I2743" s="86"/>
    </row>
    <row r="2744" spans="1:9" ht="76.5">
      <c r="A2744" s="60" t="s">
        <v>572</v>
      </c>
      <c r="B2744" s="82"/>
      <c r="C2744" s="53"/>
      <c r="D2744" s="82"/>
      <c r="E2744" s="59"/>
      <c r="F2744" s="59"/>
      <c r="H2744" s="86"/>
      <c r="I2744" s="86"/>
    </row>
    <row r="2745" spans="1:9" ht="51">
      <c r="A2745" s="60" t="s">
        <v>475</v>
      </c>
      <c r="B2745" s="82"/>
      <c r="C2745" s="53"/>
      <c r="D2745" s="82"/>
      <c r="E2745" s="59"/>
      <c r="F2745" s="59"/>
      <c r="H2745" s="86"/>
      <c r="I2745" s="86"/>
    </row>
    <row r="2746" spans="1:9">
      <c r="A2746" s="67" t="s">
        <v>476</v>
      </c>
      <c r="B2746" s="82">
        <v>2</v>
      </c>
      <c r="C2746" s="53"/>
      <c r="D2746" s="363"/>
      <c r="E2746" s="59"/>
      <c r="F2746" s="63">
        <f>B2746*D2746</f>
        <v>0</v>
      </c>
      <c r="H2746" s="86"/>
      <c r="I2746" s="86"/>
    </row>
    <row r="2747" spans="1:9">
      <c r="A2747" s="67" t="s">
        <v>477</v>
      </c>
      <c r="B2747" s="82">
        <v>2</v>
      </c>
      <c r="C2747" s="53"/>
      <c r="D2747" s="363"/>
      <c r="E2747" s="59"/>
      <c r="F2747" s="63">
        <f>B2747*D2747</f>
        <v>0</v>
      </c>
      <c r="H2747" s="86"/>
      <c r="I2747" s="86"/>
    </row>
    <row r="2748" spans="1:9">
      <c r="A2748" s="58"/>
      <c r="B2748" s="82"/>
      <c r="C2748" s="53"/>
      <c r="D2748" s="82"/>
      <c r="E2748" s="59"/>
      <c r="F2748" s="59"/>
      <c r="H2748" s="86"/>
      <c r="I2748" s="86"/>
    </row>
    <row r="2749" spans="1:9" ht="68.25" customHeight="1">
      <c r="A2749" s="60" t="s">
        <v>573</v>
      </c>
      <c r="B2749" s="82"/>
      <c r="C2749" s="53"/>
      <c r="D2749" s="82"/>
      <c r="E2749" s="59"/>
      <c r="F2749" s="59"/>
      <c r="H2749" s="86"/>
      <c r="I2749" s="86"/>
    </row>
    <row r="2750" spans="1:9">
      <c r="A2750" s="67" t="s">
        <v>45</v>
      </c>
      <c r="B2750" s="82">
        <v>7</v>
      </c>
      <c r="C2750" s="53"/>
      <c r="D2750" s="363"/>
      <c r="E2750" s="59"/>
      <c r="F2750" s="63">
        <f>B2750*D2750</f>
        <v>0</v>
      </c>
      <c r="H2750" s="86"/>
      <c r="I2750" s="86"/>
    </row>
    <row r="2751" spans="1:9">
      <c r="A2751" s="20"/>
      <c r="B2751" s="82"/>
      <c r="C2751" s="53"/>
      <c r="D2751" s="82"/>
      <c r="E2751" s="59"/>
      <c r="F2751" s="59"/>
      <c r="H2751" s="86"/>
      <c r="I2751" s="86"/>
    </row>
    <row r="2752" spans="1:9">
      <c r="A2752" s="53" t="s">
        <v>574</v>
      </c>
      <c r="B2752" s="82"/>
      <c r="C2752" s="53"/>
      <c r="D2752" s="82"/>
      <c r="E2752" s="59"/>
      <c r="F2752" s="59"/>
      <c r="H2752" s="86"/>
      <c r="I2752" s="86"/>
    </row>
    <row r="2753" spans="1:9">
      <c r="A2753" s="53" t="s">
        <v>181</v>
      </c>
      <c r="B2753" s="82"/>
      <c r="C2753" s="53"/>
      <c r="D2753" s="82"/>
      <c r="E2753" s="59"/>
      <c r="F2753" s="59"/>
      <c r="H2753" s="86"/>
      <c r="I2753" s="86"/>
    </row>
    <row r="2754" spans="1:9" ht="89.25">
      <c r="A2754" s="60" t="s">
        <v>575</v>
      </c>
      <c r="B2754" s="82"/>
      <c r="C2754" s="53"/>
      <c r="D2754" s="82"/>
      <c r="E2754" s="59"/>
      <c r="F2754" s="59"/>
      <c r="H2754" s="86"/>
      <c r="I2754" s="86"/>
    </row>
    <row r="2755" spans="1:9">
      <c r="A2755" s="58" t="s">
        <v>481</v>
      </c>
      <c r="B2755" s="82">
        <v>7</v>
      </c>
      <c r="C2755" s="53"/>
      <c r="D2755" s="363"/>
      <c r="E2755" s="59"/>
      <c r="F2755" s="63">
        <f>B2755*D2755</f>
        <v>0</v>
      </c>
      <c r="H2755" s="86"/>
      <c r="I2755" s="86"/>
    </row>
    <row r="2756" spans="1:9" hidden="1">
      <c r="A2756" s="67" t="s">
        <v>482</v>
      </c>
      <c r="B2756" s="82">
        <v>0</v>
      </c>
      <c r="C2756" s="53"/>
      <c r="D2756" s="363"/>
      <c r="E2756" s="59"/>
      <c r="F2756" s="63">
        <f>B2756*D2756</f>
        <v>0</v>
      </c>
      <c r="H2756" s="86"/>
      <c r="I2756" s="86"/>
    </row>
    <row r="2757" spans="1:9">
      <c r="A2757" s="58"/>
      <c r="B2757" s="82"/>
      <c r="C2757" s="53"/>
      <c r="D2757" s="82"/>
      <c r="E2757" s="59"/>
      <c r="F2757" s="59"/>
      <c r="H2757" s="86"/>
      <c r="I2757" s="86"/>
    </row>
    <row r="2758" spans="1:9">
      <c r="A2758" s="53" t="s">
        <v>576</v>
      </c>
      <c r="B2758" s="82"/>
      <c r="C2758" s="53"/>
      <c r="D2758" s="82"/>
      <c r="E2758" s="59"/>
      <c r="F2758" s="59"/>
      <c r="H2758" s="86"/>
      <c r="I2758" s="86"/>
    </row>
    <row r="2759" spans="1:9">
      <c r="A2759" s="53" t="s">
        <v>484</v>
      </c>
      <c r="B2759" s="82"/>
      <c r="C2759" s="53"/>
      <c r="D2759" s="82"/>
      <c r="E2759" s="59"/>
      <c r="F2759" s="59"/>
      <c r="H2759" s="86"/>
      <c r="I2759" s="86"/>
    </row>
    <row r="2760" spans="1:9" ht="25.5">
      <c r="A2760" s="60" t="s">
        <v>485</v>
      </c>
      <c r="B2760" s="82"/>
      <c r="C2760" s="53"/>
      <c r="D2760" s="82"/>
      <c r="E2760" s="59"/>
      <c r="F2760" s="59"/>
      <c r="H2760" s="86"/>
      <c r="I2760" s="86"/>
    </row>
    <row r="2761" spans="1:9" ht="117" customHeight="1">
      <c r="A2761" s="60" t="s">
        <v>486</v>
      </c>
      <c r="B2761" s="82"/>
      <c r="C2761" s="53"/>
      <c r="D2761" s="82"/>
      <c r="E2761" s="59"/>
      <c r="F2761" s="59"/>
      <c r="H2761" s="86"/>
      <c r="I2761" s="86"/>
    </row>
    <row r="2762" spans="1:9">
      <c r="A2762" s="67" t="s">
        <v>487</v>
      </c>
      <c r="B2762" s="82">
        <v>7</v>
      </c>
      <c r="C2762" s="53"/>
      <c r="D2762" s="211"/>
      <c r="E2762" s="59"/>
      <c r="F2762" s="68">
        <f>B2762*D2762</f>
        <v>0</v>
      </c>
      <c r="H2762" s="86"/>
      <c r="I2762" s="86"/>
    </row>
    <row r="2763" spans="1:9">
      <c r="A2763" s="67"/>
      <c r="B2763" s="82"/>
      <c r="C2763" s="53"/>
      <c r="D2763" s="82"/>
      <c r="E2763" s="59"/>
      <c r="F2763" s="59"/>
      <c r="H2763" s="86"/>
      <c r="I2763" s="86"/>
    </row>
    <row r="2764" spans="1:9" ht="12.75" customHeight="1">
      <c r="A2764" s="130" t="s">
        <v>488</v>
      </c>
      <c r="B2764" s="131"/>
      <c r="C2764" s="131"/>
      <c r="D2764" s="132"/>
      <c r="E2764" s="57"/>
      <c r="F2764" s="110"/>
      <c r="G2764" s="132"/>
      <c r="H2764" s="132"/>
      <c r="I2764" s="86"/>
    </row>
    <row r="2765" spans="1:9" ht="63.75" customHeight="1">
      <c r="A2765" s="60" t="s">
        <v>489</v>
      </c>
      <c r="B2765" s="82"/>
      <c r="C2765" s="53"/>
      <c r="D2765" s="82"/>
      <c r="E2765" s="59"/>
      <c r="F2765" s="59"/>
      <c r="G2765" s="132"/>
      <c r="H2765" s="132"/>
      <c r="I2765" s="86"/>
    </row>
    <row r="2766" spans="1:9" ht="12.75" customHeight="1">
      <c r="A2766" s="133" t="s">
        <v>490</v>
      </c>
      <c r="B2766" s="134">
        <v>6</v>
      </c>
      <c r="C2766" s="1"/>
      <c r="D2766" s="370"/>
      <c r="E2766" s="57"/>
      <c r="F2766" s="68">
        <f>B2766*D2766</f>
        <v>0</v>
      </c>
      <c r="G2766" s="135"/>
      <c r="I2766" s="86"/>
    </row>
    <row r="2767" spans="1:9" ht="12.75" customHeight="1">
      <c r="A2767" s="133" t="s">
        <v>491</v>
      </c>
      <c r="B2767" s="134">
        <v>6</v>
      </c>
      <c r="C2767" s="1"/>
      <c r="D2767" s="370"/>
      <c r="E2767" s="57"/>
      <c r="F2767" s="68">
        <f>B2767*D2767</f>
        <v>0</v>
      </c>
      <c r="G2767" s="135"/>
      <c r="I2767" s="86"/>
    </row>
    <row r="2768" spans="1:9" ht="12.75" customHeight="1">
      <c r="A2768" s="133"/>
      <c r="B2768" s="131"/>
      <c r="C2768" s="131"/>
      <c r="D2768" s="134"/>
      <c r="E2768" s="57"/>
      <c r="F2768" s="136"/>
      <c r="G2768" s="135"/>
      <c r="H2768" s="59"/>
      <c r="I2768" s="86"/>
    </row>
    <row r="2769" spans="1:9" ht="12.75" customHeight="1">
      <c r="A2769" s="130" t="s">
        <v>492</v>
      </c>
      <c r="B2769" s="131"/>
      <c r="C2769" s="131"/>
      <c r="D2769" s="134"/>
      <c r="E2769" s="57"/>
      <c r="F2769" s="136"/>
      <c r="G2769" s="135"/>
      <c r="H2769" s="59"/>
      <c r="I2769" s="86"/>
    </row>
    <row r="2770" spans="1:9" ht="114.75" customHeight="1">
      <c r="A2770" s="64" t="s">
        <v>493</v>
      </c>
      <c r="B2770" s="82"/>
      <c r="C2770" s="53"/>
      <c r="D2770" s="82"/>
      <c r="E2770" s="59"/>
      <c r="F2770" s="59"/>
      <c r="G2770" s="135"/>
      <c r="H2770" s="59"/>
      <c r="I2770" s="86"/>
    </row>
    <row r="2771" spans="1:9" ht="25.5" customHeight="1">
      <c r="A2771" s="64" t="s">
        <v>494</v>
      </c>
      <c r="B2771" s="82"/>
      <c r="C2771" s="53"/>
      <c r="D2771" s="82"/>
      <c r="E2771" s="59"/>
      <c r="F2771" s="59"/>
      <c r="G2771" s="135"/>
      <c r="H2771" s="59"/>
      <c r="I2771" s="86"/>
    </row>
    <row r="2772" spans="1:9" ht="38.25" customHeight="1">
      <c r="A2772" s="64" t="s">
        <v>495</v>
      </c>
      <c r="B2772" s="82"/>
      <c r="C2772" s="53"/>
      <c r="D2772" s="82"/>
      <c r="E2772" s="59"/>
      <c r="F2772" s="59"/>
      <c r="G2772" s="130"/>
      <c r="H2772" s="132"/>
      <c r="I2772" s="86"/>
    </row>
    <row r="2773" spans="1:9" ht="12.75" customHeight="1">
      <c r="A2773" s="131" t="s">
        <v>496</v>
      </c>
      <c r="B2773" s="82">
        <f>((0.35+0.74*0.2)*4.5*1.1+0.74*0.2*0.72*2)*1</f>
        <v>2.6782200000000005</v>
      </c>
      <c r="C2773" s="57"/>
      <c r="D2773" s="211"/>
      <c r="E2773" s="59"/>
      <c r="F2773" s="68">
        <f>B2773*D2773</f>
        <v>0</v>
      </c>
      <c r="I2773" s="86"/>
    </row>
    <row r="2774" spans="1:9" ht="12.75" customHeight="1">
      <c r="A2774" s="168" t="s">
        <v>577</v>
      </c>
      <c r="B2774" s="82">
        <f>5*0.8*2</f>
        <v>8</v>
      </c>
      <c r="C2774" s="102"/>
      <c r="D2774" s="373"/>
      <c r="E2774" s="101"/>
      <c r="F2774" s="169">
        <f>B2774*D2774</f>
        <v>0</v>
      </c>
      <c r="I2774" s="86"/>
    </row>
    <row r="2775" spans="1:9" ht="12.75" customHeight="1">
      <c r="A2775" s="168" t="s">
        <v>578</v>
      </c>
      <c r="B2775" s="82">
        <f>5*0.8*2</f>
        <v>8</v>
      </c>
      <c r="C2775" s="102"/>
      <c r="D2775" s="373"/>
      <c r="E2775" s="101"/>
      <c r="F2775" s="169">
        <f>B2775*D2775</f>
        <v>0</v>
      </c>
      <c r="I2775" s="86"/>
    </row>
    <row r="2776" spans="1:9" ht="12.75" customHeight="1">
      <c r="A2776" s="67" t="s">
        <v>497</v>
      </c>
      <c r="B2776" s="82">
        <f>B2773*80</f>
        <v>214.25760000000002</v>
      </c>
      <c r="C2776" s="57"/>
      <c r="D2776" s="211"/>
      <c r="E2776" s="59"/>
      <c r="F2776" s="68">
        <f>B2776*D2776</f>
        <v>0</v>
      </c>
      <c r="I2776" s="86"/>
    </row>
    <row r="2777" spans="1:9" ht="12.75" customHeight="1">
      <c r="A2777" s="67"/>
      <c r="B2777" s="82"/>
      <c r="C2777" s="57"/>
      <c r="D2777" s="203"/>
      <c r="E2777" s="59"/>
      <c r="F2777" s="65"/>
      <c r="I2777" s="86"/>
    </row>
    <row r="2778" spans="1:9" ht="102">
      <c r="A2778" s="170" t="s">
        <v>579</v>
      </c>
      <c r="B2778" s="134"/>
      <c r="C2778" s="171"/>
      <c r="D2778" s="134"/>
      <c r="E2778" s="171"/>
      <c r="F2778" s="59"/>
      <c r="I2778" s="86"/>
    </row>
    <row r="2779" spans="1:9" ht="229.5">
      <c r="A2779" s="170" t="s">
        <v>580</v>
      </c>
      <c r="B2779" s="134"/>
      <c r="C2779" s="171"/>
      <c r="D2779" s="134"/>
      <c r="E2779" s="171"/>
      <c r="F2779" s="59"/>
      <c r="I2779" s="86"/>
    </row>
    <row r="2780" spans="1:9" ht="102">
      <c r="A2780" s="170" t="s">
        <v>581</v>
      </c>
      <c r="B2780" s="134"/>
      <c r="C2780" s="171"/>
      <c r="D2780" s="134"/>
      <c r="E2780" s="171"/>
      <c r="F2780" s="59"/>
      <c r="I2780" s="86"/>
    </row>
    <row r="2781" spans="1:9">
      <c r="A2781" s="133" t="s">
        <v>582</v>
      </c>
      <c r="B2781" s="134">
        <v>1</v>
      </c>
      <c r="C2781" s="171"/>
      <c r="D2781" s="370"/>
      <c r="E2781" s="171"/>
      <c r="F2781" s="68">
        <f>B2781*D2781</f>
        <v>0</v>
      </c>
      <c r="I2781" s="86"/>
    </row>
    <row r="2782" spans="1:9" ht="12.75" customHeight="1">
      <c r="A2782" s="67"/>
      <c r="B2782" s="82"/>
      <c r="C2782" s="57"/>
      <c r="D2782" s="203"/>
      <c r="E2782" s="59"/>
      <c r="F2782" s="65"/>
      <c r="I2782" s="86"/>
    </row>
    <row r="2783" spans="1:9" ht="89.25">
      <c r="A2783" s="64" t="s">
        <v>583</v>
      </c>
      <c r="B2783" s="82"/>
      <c r="C2783" s="53"/>
      <c r="D2783" s="82"/>
      <c r="E2783" s="59"/>
      <c r="F2783" s="59"/>
      <c r="H2783" s="86"/>
      <c r="I2783" s="86"/>
    </row>
    <row r="2784" spans="1:9">
      <c r="A2784" s="53" t="s">
        <v>499</v>
      </c>
      <c r="B2784" s="82"/>
      <c r="C2784" s="53"/>
      <c r="D2784" s="82"/>
      <c r="E2784" s="59"/>
      <c r="F2784" s="59"/>
      <c r="H2784" s="86"/>
      <c r="I2784" s="86"/>
    </row>
    <row r="2785" spans="1:9">
      <c r="A2785" s="53" t="s">
        <v>500</v>
      </c>
      <c r="B2785" s="82"/>
      <c r="C2785" s="53"/>
      <c r="D2785" s="82"/>
      <c r="E2785" s="59"/>
      <c r="F2785" s="59"/>
      <c r="H2785" s="86"/>
      <c r="I2785" s="86"/>
    </row>
    <row r="2786" spans="1:9">
      <c r="A2786" s="58" t="s">
        <v>44</v>
      </c>
      <c r="B2786" s="82">
        <f>B2592</f>
        <v>191.69</v>
      </c>
      <c r="C2786" s="53"/>
      <c r="D2786" s="363"/>
      <c r="E2786" s="59"/>
      <c r="F2786" s="63">
        <f>B2786*D2786</f>
        <v>0</v>
      </c>
      <c r="H2786" s="86"/>
      <c r="I2786" s="86"/>
    </row>
    <row r="2787" spans="1:9">
      <c r="A2787" s="58"/>
      <c r="B2787" s="82"/>
      <c r="C2787" s="53"/>
      <c r="D2787" s="82"/>
      <c r="E2787" s="59"/>
      <c r="F2787" s="59"/>
      <c r="H2787" s="86"/>
      <c r="I2787" s="86"/>
    </row>
    <row r="2788" spans="1:9" ht="63.75">
      <c r="A2788" s="60" t="s">
        <v>584</v>
      </c>
      <c r="B2788" s="82"/>
      <c r="C2788" s="53"/>
      <c r="D2788" s="82"/>
      <c r="E2788" s="59"/>
      <c r="F2788" s="59"/>
      <c r="H2788" s="86"/>
      <c r="I2788" s="86"/>
    </row>
    <row r="2789" spans="1:9" ht="15.75" customHeight="1">
      <c r="A2789" s="58" t="s">
        <v>44</v>
      </c>
      <c r="B2789" s="82">
        <f>B2592</f>
        <v>191.69</v>
      </c>
      <c r="C2789" s="53"/>
      <c r="D2789" s="363"/>
      <c r="E2789" s="59"/>
      <c r="F2789" s="63">
        <f>B2789*D2789</f>
        <v>0</v>
      </c>
      <c r="H2789" s="86"/>
      <c r="I2789" s="86"/>
    </row>
    <row r="2790" spans="1:9" ht="15.75" customHeight="1">
      <c r="A2790" s="53"/>
      <c r="B2790" s="82"/>
      <c r="C2790" s="53"/>
      <c r="D2790" s="82"/>
      <c r="E2790" s="59"/>
      <c r="F2790" s="59"/>
      <c r="H2790" s="86"/>
      <c r="I2790" s="86"/>
    </row>
    <row r="2791" spans="1:9" ht="15.75" customHeight="1">
      <c r="A2791" s="23" t="s">
        <v>451</v>
      </c>
      <c r="B2791" s="416"/>
      <c r="C2791" s="114"/>
      <c r="D2791" s="25" t="s">
        <v>23</v>
      </c>
      <c r="E2791" s="26"/>
      <c r="F2791" s="385">
        <f>SUM(F2705:F2790)</f>
        <v>0</v>
      </c>
      <c r="H2791" s="86"/>
      <c r="I2791" s="115"/>
    </row>
    <row r="2792" spans="1:9" ht="15.75" customHeight="1">
      <c r="A2792" s="9"/>
      <c r="B2792" s="82"/>
      <c r="C2792" s="53"/>
      <c r="D2792" s="27"/>
      <c r="E2792" s="27"/>
      <c r="F2792" s="59"/>
      <c r="H2792" s="86"/>
      <c r="I2792" s="115"/>
    </row>
    <row r="2793" spans="1:9" ht="15.75" customHeight="1">
      <c r="A2793" s="38" t="s">
        <v>502</v>
      </c>
      <c r="B2793" s="82"/>
      <c r="C2793" s="53"/>
      <c r="D2793" s="82"/>
      <c r="E2793" s="59"/>
      <c r="F2793" s="59"/>
      <c r="H2793" s="86"/>
      <c r="I2793" s="115"/>
    </row>
    <row r="2794" spans="1:9" ht="15.75" customHeight="1">
      <c r="A2794" s="53"/>
      <c r="B2794" s="82"/>
      <c r="C2794" s="53"/>
      <c r="D2794" s="82"/>
      <c r="E2794" s="59"/>
      <c r="F2794" s="59"/>
      <c r="H2794" s="86"/>
      <c r="I2794" s="86"/>
    </row>
    <row r="2795" spans="1:9" s="137" customFormat="1" ht="63.75">
      <c r="A2795" s="60" t="s">
        <v>585</v>
      </c>
      <c r="B2795" s="362"/>
      <c r="C2795" s="62"/>
      <c r="D2795" s="362"/>
      <c r="E2795" s="61"/>
      <c r="F2795" s="384"/>
      <c r="H2795" s="138"/>
      <c r="I2795" s="138"/>
    </row>
    <row r="2796" spans="1:9">
      <c r="A2796" s="53" t="s">
        <v>111</v>
      </c>
      <c r="B2796" s="82"/>
      <c r="C2796" s="53"/>
      <c r="D2796" s="82"/>
      <c r="E2796" s="59"/>
      <c r="F2796" s="59"/>
      <c r="H2796" s="86"/>
      <c r="I2796" s="86"/>
    </row>
    <row r="2797" spans="1:9" ht="15.75" customHeight="1">
      <c r="A2797" s="58" t="s">
        <v>22</v>
      </c>
      <c r="B2797" s="82">
        <f>(0.6*0.6*3.14*15)+1.5*2.5</f>
        <v>20.706</v>
      </c>
      <c r="C2797" s="53"/>
      <c r="D2797" s="363"/>
      <c r="E2797" s="59"/>
      <c r="F2797" s="63">
        <f>B2797*D2797</f>
        <v>0</v>
      </c>
      <c r="H2797" s="86"/>
      <c r="I2797" s="86"/>
    </row>
    <row r="2798" spans="1:9" ht="15.75" customHeight="1">
      <c r="A2798" s="58"/>
      <c r="B2798" s="82"/>
      <c r="C2798" s="53"/>
      <c r="D2798" s="82"/>
      <c r="E2798" s="59"/>
      <c r="F2798" s="59"/>
      <c r="H2798" s="86"/>
      <c r="I2798" s="86"/>
    </row>
    <row r="2799" spans="1:9" ht="63.75">
      <c r="A2799" s="54" t="s">
        <v>504</v>
      </c>
      <c r="B2799" s="82"/>
      <c r="C2799" s="53"/>
      <c r="D2799" s="82"/>
      <c r="E2799" s="59"/>
      <c r="F2799" s="59"/>
      <c r="H2799" s="86"/>
      <c r="I2799" s="86"/>
    </row>
    <row r="2800" spans="1:9" ht="114.75" customHeight="1">
      <c r="A2800" s="54" t="s">
        <v>505</v>
      </c>
      <c r="B2800" s="82"/>
      <c r="C2800" s="53"/>
      <c r="D2800" s="82"/>
      <c r="E2800" s="59"/>
      <c r="F2800" s="59"/>
      <c r="H2800" s="86"/>
      <c r="I2800" s="86"/>
    </row>
    <row r="2801" spans="1:9" ht="15.75" customHeight="1">
      <c r="A2801" s="139" t="s">
        <v>45</v>
      </c>
      <c r="B2801" s="156">
        <v>8</v>
      </c>
      <c r="C2801" s="53"/>
      <c r="D2801" s="363"/>
      <c r="E2801" s="59"/>
      <c r="F2801" s="63">
        <f>B2801*D2801</f>
        <v>0</v>
      </c>
      <c r="H2801" s="86"/>
      <c r="I2801" s="86"/>
    </row>
    <row r="2802" spans="1:9" ht="15.75" customHeight="1">
      <c r="A2802" s="140"/>
      <c r="B2802" s="156"/>
      <c r="C2802" s="53"/>
      <c r="D2802" s="82"/>
      <c r="E2802" s="59"/>
      <c r="F2802" s="59"/>
      <c r="H2802" s="86"/>
      <c r="I2802" s="86"/>
    </row>
    <row r="2803" spans="1:9" ht="54" customHeight="1">
      <c r="A2803" s="64" t="s">
        <v>506</v>
      </c>
      <c r="B2803" s="82"/>
      <c r="C2803" s="53"/>
      <c r="D2803" s="82"/>
      <c r="E2803" s="59"/>
      <c r="F2803" s="59"/>
      <c r="H2803" s="86"/>
      <c r="I2803" s="86"/>
    </row>
    <row r="2804" spans="1:9" ht="127.5">
      <c r="A2804" s="64" t="s">
        <v>507</v>
      </c>
      <c r="B2804" s="82"/>
      <c r="C2804" s="53"/>
      <c r="D2804" s="82"/>
      <c r="E2804" s="59"/>
      <c r="F2804" s="59"/>
      <c r="H2804" s="86"/>
      <c r="I2804" s="86"/>
    </row>
    <row r="2805" spans="1:9" ht="15.75" customHeight="1">
      <c r="A2805" s="139" t="s">
        <v>45</v>
      </c>
      <c r="B2805" s="156">
        <v>7</v>
      </c>
      <c r="C2805" s="53"/>
      <c r="D2805" s="211"/>
      <c r="E2805" s="59"/>
      <c r="F2805" s="68">
        <f>B2805*D2805</f>
        <v>0</v>
      </c>
      <c r="H2805" s="86"/>
      <c r="I2805" s="86"/>
    </row>
    <row r="2806" spans="1:9" ht="12.75" customHeight="1">
      <c r="A2806" s="139"/>
      <c r="B2806" s="156"/>
      <c r="C2806" s="53"/>
      <c r="D2806" s="82"/>
      <c r="E2806" s="59"/>
      <c r="F2806" s="59"/>
      <c r="H2806" s="86"/>
      <c r="I2806" s="86"/>
    </row>
    <row r="2807" spans="1:9" ht="90" hidden="1" customHeight="1">
      <c r="A2807" s="64" t="s">
        <v>586</v>
      </c>
      <c r="B2807" s="203"/>
      <c r="C2807" s="66"/>
      <c r="D2807" s="203"/>
      <c r="E2807" s="65"/>
      <c r="F2807" s="65"/>
      <c r="H2807" s="86"/>
      <c r="I2807" s="86"/>
    </row>
    <row r="2808" spans="1:9" ht="89.25" hidden="1">
      <c r="A2808" s="64" t="s">
        <v>233</v>
      </c>
      <c r="B2808" s="203"/>
      <c r="C2808" s="66"/>
      <c r="D2808" s="203"/>
      <c r="E2808" s="65"/>
      <c r="F2808" s="65"/>
      <c r="H2808" s="86"/>
      <c r="I2808" s="86"/>
    </row>
    <row r="2809" spans="1:9" ht="14.25" hidden="1">
      <c r="A2809" s="67" t="s">
        <v>274</v>
      </c>
      <c r="B2809" s="203">
        <v>0</v>
      </c>
      <c r="C2809" s="66"/>
      <c r="D2809" s="211"/>
      <c r="E2809" s="65"/>
      <c r="F2809" s="68">
        <f>B2809*D2809</f>
        <v>0</v>
      </c>
      <c r="H2809" s="86"/>
      <c r="I2809" s="86"/>
    </row>
    <row r="2810" spans="1:9" hidden="1">
      <c r="A2810" s="67"/>
      <c r="B2810" s="203"/>
      <c r="C2810" s="66"/>
      <c r="D2810" s="203"/>
      <c r="E2810" s="65"/>
      <c r="F2810" s="65"/>
      <c r="H2810" s="86"/>
      <c r="I2810" s="86"/>
    </row>
    <row r="2811" spans="1:9" ht="143.44999999999999" hidden="1" customHeight="1">
      <c r="A2811" s="64" t="s">
        <v>509</v>
      </c>
      <c r="B2811" s="203"/>
      <c r="C2811" s="66"/>
      <c r="D2811" s="203"/>
      <c r="E2811" s="65"/>
      <c r="F2811" s="65"/>
      <c r="H2811" s="86"/>
      <c r="I2811" s="86"/>
    </row>
    <row r="2812" spans="1:9" hidden="1">
      <c r="A2812" s="67" t="s">
        <v>320</v>
      </c>
      <c r="B2812" s="203">
        <v>0</v>
      </c>
      <c r="C2812" s="66"/>
      <c r="D2812" s="211"/>
      <c r="E2812" s="65"/>
      <c r="F2812" s="68">
        <f>B2812*D2812</f>
        <v>0</v>
      </c>
      <c r="H2812" s="86"/>
      <c r="I2812" s="86"/>
    </row>
    <row r="2813" spans="1:9" hidden="1">
      <c r="A2813" s="67"/>
      <c r="B2813" s="203"/>
      <c r="C2813" s="66"/>
      <c r="D2813" s="203"/>
      <c r="E2813" s="65"/>
      <c r="F2813" s="65"/>
      <c r="H2813" s="86"/>
      <c r="I2813" s="86"/>
    </row>
    <row r="2814" spans="1:9" ht="108.75" hidden="1" customHeight="1">
      <c r="A2814" s="64" t="s">
        <v>510</v>
      </c>
      <c r="B2814" s="203"/>
      <c r="C2814" s="66"/>
      <c r="D2814" s="203"/>
      <c r="E2814" s="65"/>
      <c r="F2814" s="65"/>
      <c r="H2814" s="86"/>
      <c r="I2814" s="86"/>
    </row>
    <row r="2815" spans="1:9" hidden="1">
      <c r="A2815" s="67" t="s">
        <v>320</v>
      </c>
      <c r="B2815" s="82">
        <v>0</v>
      </c>
      <c r="C2815" s="53"/>
      <c r="D2815" s="211"/>
      <c r="E2815" s="59"/>
      <c r="F2815" s="68">
        <f>B2815*D2815</f>
        <v>0</v>
      </c>
      <c r="H2815" s="86"/>
      <c r="I2815" s="86"/>
    </row>
    <row r="2816" spans="1:9" hidden="1">
      <c r="A2816" s="67" t="s">
        <v>511</v>
      </c>
      <c r="B2816" s="82">
        <v>0</v>
      </c>
      <c r="C2816" s="66"/>
      <c r="D2816" s="211"/>
      <c r="E2816" s="65"/>
      <c r="F2816" s="68">
        <f>B2816*D2816</f>
        <v>0</v>
      </c>
      <c r="H2816" s="86"/>
      <c r="I2816" s="86"/>
    </row>
    <row r="2817" spans="1:9" hidden="1">
      <c r="A2817" s="67" t="s">
        <v>512</v>
      </c>
      <c r="B2817" s="82">
        <v>0</v>
      </c>
      <c r="C2817" s="66"/>
      <c r="D2817" s="211"/>
      <c r="E2817" s="65"/>
      <c r="F2817" s="68">
        <f>B2817*D2817</f>
        <v>0</v>
      </c>
      <c r="H2817" s="86"/>
      <c r="I2817" s="86"/>
    </row>
    <row r="2818" spans="1:9" hidden="1">
      <c r="A2818" s="67"/>
      <c r="B2818" s="203"/>
      <c r="C2818" s="66"/>
      <c r="D2818" s="203"/>
      <c r="E2818" s="65"/>
      <c r="F2818" s="65"/>
      <c r="H2818" s="86"/>
      <c r="I2818" s="86"/>
    </row>
    <row r="2819" spans="1:9" ht="89.25">
      <c r="A2819" s="64" t="s">
        <v>552</v>
      </c>
      <c r="B2819" s="203"/>
      <c r="C2819" s="66"/>
      <c r="D2819" s="203"/>
      <c r="E2819" s="65"/>
      <c r="F2819" s="65"/>
      <c r="H2819" s="86"/>
      <c r="I2819" s="86"/>
    </row>
    <row r="2820" spans="1:9">
      <c r="A2820" s="108" t="s">
        <v>514</v>
      </c>
      <c r="B2820" s="203">
        <v>5</v>
      </c>
      <c r="C2820" s="66"/>
      <c r="D2820" s="211"/>
      <c r="E2820" s="65"/>
      <c r="F2820" s="68">
        <f>B2820*D2820</f>
        <v>0</v>
      </c>
      <c r="H2820" s="86"/>
      <c r="I2820" s="86"/>
    </row>
    <row r="2821" spans="1:9">
      <c r="A2821" s="108"/>
      <c r="B2821" s="203"/>
      <c r="C2821" s="66"/>
      <c r="D2821" s="203"/>
      <c r="E2821" s="65"/>
      <c r="F2821" s="65"/>
      <c r="H2821" s="86"/>
      <c r="I2821" s="86"/>
    </row>
    <row r="2822" spans="1:9" ht="76.5">
      <c r="A2822" s="60" t="s">
        <v>587</v>
      </c>
      <c r="B2822" s="82"/>
      <c r="C2822" s="53"/>
      <c r="D2822" s="82"/>
      <c r="E2822" s="59"/>
      <c r="F2822" s="59"/>
      <c r="H2822" s="86"/>
      <c r="I2822" s="86"/>
    </row>
    <row r="2823" spans="1:9" ht="89.25">
      <c r="A2823" s="60" t="s">
        <v>588</v>
      </c>
      <c r="B2823" s="82"/>
      <c r="C2823" s="53"/>
      <c r="D2823" s="82"/>
      <c r="E2823" s="59"/>
      <c r="F2823" s="59"/>
      <c r="H2823" s="86"/>
      <c r="I2823" s="86"/>
    </row>
    <row r="2824" spans="1:9" ht="38.25">
      <c r="A2824" s="83" t="s">
        <v>589</v>
      </c>
      <c r="B2824" s="82"/>
      <c r="C2824" s="53"/>
      <c r="D2824" s="82"/>
      <c r="E2824" s="59"/>
      <c r="F2824" s="59"/>
      <c r="H2824" s="86"/>
      <c r="I2824" s="86"/>
    </row>
    <row r="2825" spans="1:9">
      <c r="A2825" s="172" t="s">
        <v>590</v>
      </c>
      <c r="B2825" s="82">
        <f>(3.3*0.2+3.3*0.15+8*0.15*3.1)*1.1</f>
        <v>5.3625000000000007</v>
      </c>
      <c r="C2825" s="53"/>
      <c r="D2825" s="82"/>
      <c r="E2825" s="59"/>
      <c r="F2825" s="59"/>
      <c r="H2825" s="86"/>
      <c r="I2825" s="86"/>
    </row>
    <row r="2826" spans="1:9">
      <c r="A2826" s="172" t="s">
        <v>591</v>
      </c>
      <c r="B2826" s="82">
        <f>B2825*80</f>
        <v>429.00000000000006</v>
      </c>
      <c r="C2826" s="53"/>
      <c r="D2826" s="82"/>
      <c r="E2826" s="59"/>
      <c r="F2826" s="59"/>
      <c r="H2826" s="86"/>
      <c r="I2826" s="86"/>
    </row>
    <row r="2827" spans="1:9">
      <c r="A2827" s="172" t="s">
        <v>592</v>
      </c>
      <c r="B2827" s="82">
        <f>(3.45*5.35*3)*1</f>
        <v>55.372500000000002</v>
      </c>
      <c r="C2827" s="53"/>
      <c r="D2827" s="82"/>
      <c r="E2827" s="59"/>
      <c r="F2827" s="59"/>
      <c r="H2827" s="86"/>
      <c r="I2827" s="86"/>
    </row>
    <row r="2828" spans="1:9">
      <c r="A2828" s="172" t="s">
        <v>593</v>
      </c>
      <c r="B2828" s="82">
        <v>1</v>
      </c>
      <c r="C2828" s="53"/>
      <c r="D2828" s="82"/>
      <c r="E2828" s="59"/>
      <c r="F2828" s="59"/>
      <c r="H2828" s="86"/>
      <c r="I2828" s="86"/>
    </row>
    <row r="2829" spans="1:9">
      <c r="A2829" s="172" t="s">
        <v>594</v>
      </c>
      <c r="B2829" s="82">
        <f>(6.5+3+1.5*2.45*3.15)*1.05</f>
        <v>22.130062500000001</v>
      </c>
      <c r="C2829" s="53"/>
      <c r="D2829" s="82"/>
      <c r="E2829" s="59"/>
      <c r="F2829" s="59"/>
      <c r="H2829" s="86"/>
      <c r="I2829" s="86"/>
    </row>
    <row r="2830" spans="1:9">
      <c r="A2830" s="172" t="s">
        <v>595</v>
      </c>
      <c r="B2830" s="82">
        <f>(0.7*3.5+2.7*0.15*1.2)*1.05</f>
        <v>3.0828000000000002</v>
      </c>
      <c r="C2830" s="53"/>
      <c r="D2830" s="82"/>
      <c r="E2830" s="59"/>
      <c r="F2830" s="59"/>
      <c r="H2830" s="86"/>
      <c r="I2830" s="86"/>
    </row>
    <row r="2831" spans="1:9" ht="25.5">
      <c r="A2831" s="139" t="s">
        <v>596</v>
      </c>
      <c r="B2831" s="82">
        <v>30</v>
      </c>
      <c r="C2831" s="53"/>
      <c r="D2831" s="82"/>
      <c r="E2831" s="59"/>
      <c r="F2831" s="59"/>
      <c r="H2831" s="86"/>
      <c r="I2831" s="86"/>
    </row>
    <row r="2832" spans="1:9" ht="38.25">
      <c r="A2832" s="139" t="s">
        <v>597</v>
      </c>
      <c r="B2832" s="82">
        <v>1</v>
      </c>
      <c r="C2832" s="53"/>
      <c r="D2832" s="82"/>
      <c r="E2832" s="59"/>
      <c r="F2832" s="59"/>
      <c r="H2832" s="86"/>
      <c r="I2832" s="86"/>
    </row>
    <row r="2833" spans="1:9" ht="25.5">
      <c r="A2833" s="139" t="s">
        <v>598</v>
      </c>
      <c r="B2833" s="82">
        <v>30</v>
      </c>
      <c r="C2833" s="53"/>
      <c r="D2833" s="82"/>
      <c r="E2833" s="59"/>
      <c r="F2833" s="59"/>
      <c r="H2833" s="86"/>
      <c r="I2833" s="86"/>
    </row>
    <row r="2834" spans="1:9">
      <c r="A2834" s="139" t="s">
        <v>599</v>
      </c>
      <c r="B2834" s="82">
        <v>2</v>
      </c>
      <c r="C2834" s="53"/>
      <c r="D2834" s="82"/>
      <c r="E2834" s="59"/>
      <c r="F2834" s="59"/>
      <c r="H2834" s="86"/>
      <c r="I2834" s="86"/>
    </row>
    <row r="2835" spans="1:9">
      <c r="A2835" s="139" t="s">
        <v>600</v>
      </c>
      <c r="B2835" s="82">
        <v>2</v>
      </c>
      <c r="C2835" s="53"/>
      <c r="D2835" s="82"/>
      <c r="E2835" s="59"/>
      <c r="F2835" s="59"/>
      <c r="H2835" s="86"/>
      <c r="I2835" s="86"/>
    </row>
    <row r="2836" spans="1:9">
      <c r="A2836" s="172" t="s">
        <v>601</v>
      </c>
      <c r="B2836" s="82">
        <f>B2827-B2829-B2830</f>
        <v>30.159637500000002</v>
      </c>
      <c r="C2836" s="53"/>
      <c r="D2836" s="82"/>
      <c r="E2836" s="59"/>
      <c r="F2836" s="59"/>
      <c r="H2836" s="86"/>
      <c r="I2836" s="86"/>
    </row>
    <row r="2837" spans="1:9" ht="25.5">
      <c r="A2837" s="139" t="s">
        <v>602</v>
      </c>
      <c r="B2837" s="82">
        <v>1</v>
      </c>
      <c r="C2837" s="53"/>
      <c r="D2837" s="82"/>
      <c r="E2837" s="59"/>
      <c r="F2837" s="59"/>
      <c r="H2837" s="86"/>
      <c r="I2837" s="86"/>
    </row>
    <row r="2838" spans="1:9">
      <c r="A2838" s="172" t="s">
        <v>603</v>
      </c>
      <c r="B2838" s="82">
        <v>2</v>
      </c>
      <c r="C2838" s="53"/>
      <c r="D2838" s="82"/>
      <c r="E2838" s="59"/>
      <c r="F2838" s="59"/>
      <c r="H2838" s="86"/>
      <c r="I2838" s="86"/>
    </row>
    <row r="2839" spans="1:9">
      <c r="A2839" s="172" t="s">
        <v>604</v>
      </c>
      <c r="B2839" s="82">
        <v>16</v>
      </c>
      <c r="C2839" s="53"/>
      <c r="D2839" s="82"/>
      <c r="E2839" s="59"/>
      <c r="F2839" s="59"/>
      <c r="H2839" s="86"/>
      <c r="I2839" s="86"/>
    </row>
    <row r="2840" spans="1:9">
      <c r="A2840" s="139" t="s">
        <v>605</v>
      </c>
      <c r="B2840" s="82">
        <f>3*8</f>
        <v>24</v>
      </c>
      <c r="C2840" s="53"/>
      <c r="D2840" s="82"/>
      <c r="E2840" s="59"/>
      <c r="F2840" s="59"/>
      <c r="H2840" s="86"/>
      <c r="I2840" s="86"/>
    </row>
    <row r="2841" spans="1:9">
      <c r="A2841" s="173" t="s">
        <v>606</v>
      </c>
      <c r="B2841" s="211">
        <f>2*35</f>
        <v>70</v>
      </c>
      <c r="C2841" s="53"/>
      <c r="D2841" s="82"/>
      <c r="E2841" s="59"/>
      <c r="F2841" s="59"/>
      <c r="H2841" s="86"/>
      <c r="I2841" s="86"/>
    </row>
    <row r="2842" spans="1:9">
      <c r="A2842" s="67" t="s">
        <v>607</v>
      </c>
      <c r="B2842" s="82">
        <v>1</v>
      </c>
      <c r="C2842" s="53"/>
      <c r="D2842" s="82"/>
      <c r="E2842" s="59"/>
      <c r="F2842" s="59">
        <f>B2842*D2842</f>
        <v>0</v>
      </c>
      <c r="H2842" s="86"/>
      <c r="I2842" s="86"/>
    </row>
    <row r="2843" spans="1:9">
      <c r="A2843" s="67"/>
      <c r="B2843" s="82"/>
      <c r="C2843" s="53"/>
      <c r="D2843" s="82"/>
      <c r="E2843" s="59"/>
      <c r="F2843" s="59"/>
      <c r="H2843" s="86"/>
      <c r="I2843" s="86"/>
    </row>
    <row r="2844" spans="1:9" ht="51">
      <c r="A2844" s="60" t="s">
        <v>608</v>
      </c>
      <c r="B2844" s="367"/>
      <c r="C2844" s="102"/>
      <c r="D2844" s="367"/>
      <c r="E2844" s="101"/>
      <c r="F2844" s="101"/>
      <c r="H2844" s="86"/>
      <c r="I2844" s="86"/>
    </row>
    <row r="2845" spans="1:9" ht="14.25">
      <c r="A2845" s="60" t="s">
        <v>609</v>
      </c>
      <c r="B2845" s="367"/>
      <c r="C2845" s="102"/>
      <c r="D2845" s="367"/>
      <c r="E2845" s="101"/>
      <c r="F2845" s="101"/>
      <c r="H2845" s="86"/>
      <c r="I2845" s="86"/>
    </row>
    <row r="2846" spans="1:9">
      <c r="A2846" s="139" t="s">
        <v>610</v>
      </c>
      <c r="B2846" s="156">
        <v>16</v>
      </c>
      <c r="C2846" s="53"/>
      <c r="D2846" s="211"/>
      <c r="E2846" s="59"/>
      <c r="F2846" s="68">
        <f>B2846*D2846</f>
        <v>0</v>
      </c>
      <c r="H2846" s="86"/>
      <c r="I2846" s="86"/>
    </row>
    <row r="2847" spans="1:9">
      <c r="A2847" s="67"/>
      <c r="B2847" s="82"/>
      <c r="C2847" s="53"/>
      <c r="D2847" s="82"/>
      <c r="E2847" s="59"/>
      <c r="F2847" s="59"/>
      <c r="H2847" s="86"/>
      <c r="I2847" s="86"/>
    </row>
    <row r="2848" spans="1:9" ht="178.5">
      <c r="A2848" s="60" t="s">
        <v>611</v>
      </c>
      <c r="B2848" s="82"/>
      <c r="C2848" s="53"/>
      <c r="D2848" s="82"/>
      <c r="E2848" s="59"/>
      <c r="F2848" s="59"/>
      <c r="H2848" s="86"/>
      <c r="I2848" s="86"/>
    </row>
    <row r="2849" spans="1:9" ht="140.25">
      <c r="A2849" s="60" t="s">
        <v>612</v>
      </c>
      <c r="B2849" s="82"/>
      <c r="C2849" s="53"/>
      <c r="D2849" s="82"/>
      <c r="E2849" s="59"/>
      <c r="F2849" s="59"/>
      <c r="H2849" s="86"/>
      <c r="I2849" s="86"/>
    </row>
    <row r="2850" spans="1:9">
      <c r="A2850" s="67" t="s">
        <v>25</v>
      </c>
      <c r="B2850" s="82">
        <f>3*2.4*2.7</f>
        <v>19.439999999999998</v>
      </c>
      <c r="C2850" s="53"/>
      <c r="D2850" s="211"/>
      <c r="E2850" s="59"/>
      <c r="F2850" s="68">
        <f>B2850*D2850</f>
        <v>0</v>
      </c>
      <c r="H2850" s="86"/>
      <c r="I2850" s="86"/>
    </row>
    <row r="2851" spans="1:9" hidden="1">
      <c r="A2851" s="108"/>
      <c r="B2851" s="203"/>
      <c r="C2851" s="66"/>
      <c r="D2851" s="203"/>
      <c r="E2851" s="65"/>
      <c r="F2851" s="65"/>
      <c r="H2851" s="86"/>
      <c r="I2851" s="86"/>
    </row>
    <row r="2852" spans="1:9" ht="63.75" hidden="1">
      <c r="A2852" s="64" t="s">
        <v>515</v>
      </c>
      <c r="B2852" s="82"/>
      <c r="C2852" s="53"/>
      <c r="D2852" s="82"/>
      <c r="E2852" s="59"/>
      <c r="F2852" s="59"/>
      <c r="H2852" s="86"/>
      <c r="I2852" s="86"/>
    </row>
    <row r="2853" spans="1:9" ht="76.5" hidden="1">
      <c r="A2853" s="69" t="s">
        <v>516</v>
      </c>
      <c r="B2853" s="82"/>
      <c r="C2853" s="53"/>
      <c r="D2853" s="82"/>
      <c r="E2853" s="59"/>
      <c r="F2853" s="59"/>
      <c r="H2853" s="86"/>
      <c r="I2853" s="86"/>
    </row>
    <row r="2854" spans="1:9" hidden="1">
      <c r="A2854" s="67" t="s">
        <v>517</v>
      </c>
      <c r="B2854" s="82">
        <v>0</v>
      </c>
      <c r="C2854" s="53"/>
      <c r="D2854" s="211"/>
      <c r="E2854" s="59"/>
      <c r="F2854" s="142">
        <f>B2854*D2854</f>
        <v>0</v>
      </c>
      <c r="H2854" s="86"/>
      <c r="I2854" s="86"/>
    </row>
    <row r="2855" spans="1:9" hidden="1">
      <c r="A2855" s="108"/>
      <c r="B2855" s="203"/>
      <c r="C2855" s="66"/>
      <c r="D2855" s="203"/>
      <c r="E2855" s="65"/>
      <c r="F2855" s="65"/>
      <c r="H2855" s="86"/>
      <c r="I2855" s="86"/>
    </row>
    <row r="2856" spans="1:9" hidden="1">
      <c r="A2856" s="53" t="s">
        <v>518</v>
      </c>
      <c r="B2856" s="82"/>
      <c r="C2856" s="53"/>
      <c r="D2856" s="82"/>
      <c r="E2856" s="59"/>
      <c r="F2856" s="59"/>
      <c r="H2856" s="86"/>
      <c r="I2856" s="86"/>
    </row>
    <row r="2857" spans="1:9" hidden="1">
      <c r="A2857" s="53" t="s">
        <v>519</v>
      </c>
      <c r="B2857" s="82"/>
      <c r="C2857" s="53"/>
      <c r="D2857" s="82"/>
      <c r="E2857" s="59"/>
      <c r="F2857" s="59"/>
      <c r="H2857" s="86"/>
      <c r="I2857" s="86"/>
    </row>
    <row r="2858" spans="1:9" hidden="1">
      <c r="A2858" s="53" t="s">
        <v>128</v>
      </c>
      <c r="B2858" s="82"/>
      <c r="C2858" s="53"/>
      <c r="D2858" s="82"/>
      <c r="E2858" s="59"/>
      <c r="F2858" s="59"/>
      <c r="H2858" s="86"/>
      <c r="I2858" s="86"/>
    </row>
    <row r="2859" spans="1:9" hidden="1">
      <c r="A2859" s="53" t="s">
        <v>129</v>
      </c>
      <c r="B2859" s="82"/>
      <c r="C2859" s="53"/>
      <c r="D2859" s="82"/>
      <c r="E2859" s="59"/>
      <c r="F2859" s="59"/>
      <c r="H2859" s="86"/>
      <c r="I2859" s="86"/>
    </row>
    <row r="2860" spans="1:9" hidden="1">
      <c r="A2860" s="53" t="s">
        <v>130</v>
      </c>
      <c r="B2860" s="82"/>
      <c r="C2860" s="53"/>
      <c r="D2860" s="82"/>
      <c r="E2860" s="59"/>
      <c r="F2860" s="59"/>
      <c r="H2860" s="86"/>
      <c r="I2860" s="86"/>
    </row>
    <row r="2861" spans="1:9" hidden="1">
      <c r="A2861" s="53" t="s">
        <v>131</v>
      </c>
      <c r="B2861" s="82"/>
      <c r="C2861" s="53"/>
      <c r="D2861" s="82"/>
      <c r="E2861" s="59"/>
      <c r="F2861" s="59"/>
      <c r="H2861" s="86"/>
      <c r="I2861" s="86"/>
    </row>
    <row r="2862" spans="1:9" hidden="1">
      <c r="A2862" s="53" t="s">
        <v>132</v>
      </c>
      <c r="B2862" s="82"/>
      <c r="C2862" s="53"/>
      <c r="D2862" s="82"/>
      <c r="E2862" s="59"/>
      <c r="F2862" s="59"/>
      <c r="H2862" s="86"/>
      <c r="I2862" s="86"/>
    </row>
    <row r="2863" spans="1:9" hidden="1">
      <c r="A2863" s="53" t="s">
        <v>133</v>
      </c>
      <c r="B2863" s="82"/>
      <c r="C2863" s="53"/>
      <c r="D2863" s="82"/>
      <c r="E2863" s="59"/>
      <c r="F2863" s="59"/>
      <c r="H2863" s="86"/>
      <c r="I2863" s="86"/>
    </row>
    <row r="2864" spans="1:9" hidden="1">
      <c r="A2864" s="53" t="s">
        <v>134</v>
      </c>
      <c r="B2864" s="82"/>
      <c r="C2864" s="53"/>
      <c r="D2864" s="82"/>
      <c r="E2864" s="59"/>
      <c r="F2864" s="59"/>
      <c r="H2864" s="86"/>
      <c r="I2864" s="86"/>
    </row>
    <row r="2865" spans="1:9" hidden="1">
      <c r="A2865" s="53" t="s">
        <v>135</v>
      </c>
      <c r="B2865" s="82"/>
      <c r="C2865" s="53"/>
      <c r="D2865" s="82"/>
      <c r="E2865" s="59"/>
      <c r="F2865" s="59"/>
      <c r="H2865" s="86"/>
      <c r="I2865" s="86"/>
    </row>
    <row r="2866" spans="1:9" hidden="1">
      <c r="A2866" s="53" t="s">
        <v>520</v>
      </c>
      <c r="B2866" s="82"/>
      <c r="C2866" s="174">
        <v>10</v>
      </c>
      <c r="D2866" s="211"/>
      <c r="E2866" s="59"/>
      <c r="F2866" s="68">
        <f t="shared" ref="F2866:F2871" si="27">B2866*D2866</f>
        <v>0</v>
      </c>
      <c r="H2866" s="86"/>
      <c r="I2866" s="86"/>
    </row>
    <row r="2867" spans="1:9" hidden="1">
      <c r="A2867" s="53" t="s">
        <v>521</v>
      </c>
      <c r="B2867" s="82"/>
      <c r="C2867" s="174">
        <v>30</v>
      </c>
      <c r="D2867" s="211"/>
      <c r="E2867" s="59"/>
      <c r="F2867" s="68">
        <f t="shared" si="27"/>
        <v>0</v>
      </c>
      <c r="H2867" s="86"/>
      <c r="I2867" s="86"/>
    </row>
    <row r="2868" spans="1:9" hidden="1">
      <c r="A2868" s="53" t="s">
        <v>522</v>
      </c>
      <c r="B2868" s="82"/>
      <c r="C2868" s="174">
        <v>10</v>
      </c>
      <c r="D2868" s="211"/>
      <c r="E2868" s="59"/>
      <c r="F2868" s="68">
        <f t="shared" si="27"/>
        <v>0</v>
      </c>
      <c r="H2868" s="86"/>
      <c r="I2868" s="86"/>
    </row>
    <row r="2869" spans="1:9" hidden="1">
      <c r="A2869" s="53" t="s">
        <v>523</v>
      </c>
      <c r="B2869" s="82"/>
      <c r="C2869" s="174">
        <v>15</v>
      </c>
      <c r="D2869" s="211"/>
      <c r="E2869" s="59"/>
      <c r="F2869" s="68">
        <f t="shared" si="27"/>
        <v>0</v>
      </c>
      <c r="H2869" s="86"/>
      <c r="I2869" s="86"/>
    </row>
    <row r="2870" spans="1:9" hidden="1">
      <c r="A2870" s="53" t="s">
        <v>271</v>
      </c>
      <c r="B2870" s="82"/>
      <c r="C2870" s="174">
        <v>100</v>
      </c>
      <c r="D2870" s="211"/>
      <c r="E2870" s="59"/>
      <c r="F2870" s="68">
        <f t="shared" si="27"/>
        <v>0</v>
      </c>
      <c r="H2870" s="86"/>
      <c r="I2870" s="86"/>
    </row>
    <row r="2871" spans="1:9" hidden="1">
      <c r="A2871" s="53" t="s">
        <v>272</v>
      </c>
      <c r="B2871" s="82"/>
      <c r="C2871" s="174">
        <v>30</v>
      </c>
      <c r="D2871" s="211"/>
      <c r="E2871" s="59"/>
      <c r="F2871" s="68">
        <f t="shared" si="27"/>
        <v>0</v>
      </c>
      <c r="H2871" s="86"/>
      <c r="I2871" s="86"/>
    </row>
    <row r="2872" spans="1:9" hidden="1">
      <c r="A2872" s="108"/>
      <c r="B2872" s="203"/>
      <c r="C2872" s="66"/>
      <c r="D2872" s="203"/>
      <c r="E2872" s="65"/>
      <c r="F2872" s="65"/>
      <c r="H2872" s="86"/>
      <c r="I2872" s="86"/>
    </row>
    <row r="2873" spans="1:9" hidden="1">
      <c r="A2873" s="108"/>
      <c r="B2873" s="203"/>
      <c r="C2873" s="66"/>
      <c r="D2873" s="203"/>
      <c r="E2873" s="65"/>
      <c r="F2873" s="65"/>
      <c r="H2873" s="86"/>
      <c r="I2873" s="86"/>
    </row>
    <row r="2874" spans="1:9" s="147" customFormat="1" ht="25.5" hidden="1">
      <c r="A2874" s="144" t="s">
        <v>524</v>
      </c>
      <c r="B2874" s="371"/>
      <c r="C2874" s="146"/>
      <c r="D2874" s="371"/>
      <c r="E2874" s="145"/>
      <c r="F2874" s="387"/>
      <c r="H2874" s="148"/>
      <c r="I2874" s="148"/>
    </row>
    <row r="2875" spans="1:9" ht="38.25" hidden="1">
      <c r="A2875" s="149" t="s">
        <v>525</v>
      </c>
      <c r="B2875" s="67"/>
      <c r="C2875" s="151"/>
      <c r="D2875" s="151"/>
      <c r="E2875" s="152"/>
      <c r="F2875" s="65"/>
      <c r="H2875" s="86"/>
      <c r="I2875" s="86"/>
    </row>
    <row r="2876" spans="1:9" hidden="1">
      <c r="A2876" s="149" t="s">
        <v>526</v>
      </c>
      <c r="B2876" s="67"/>
      <c r="C2876" s="151"/>
      <c r="D2876" s="151"/>
      <c r="E2876" s="152"/>
      <c r="F2876" s="65"/>
      <c r="H2876" s="86"/>
      <c r="I2876" s="86"/>
    </row>
    <row r="2877" spans="1:9" ht="180.75" hidden="1" customHeight="1">
      <c r="A2877" s="69" t="s">
        <v>527</v>
      </c>
      <c r="B2877" s="67"/>
      <c r="C2877" s="151"/>
      <c r="D2877" s="151"/>
      <c r="E2877" s="152"/>
      <c r="F2877" s="65"/>
      <c r="H2877" s="86"/>
      <c r="I2877" s="86"/>
    </row>
    <row r="2878" spans="1:9" ht="25.5" hidden="1">
      <c r="A2878" s="153" t="s">
        <v>528</v>
      </c>
      <c r="B2878" s="67"/>
      <c r="C2878" s="151"/>
      <c r="D2878" s="151"/>
      <c r="E2878" s="152"/>
      <c r="F2878" s="65"/>
      <c r="H2878" s="86"/>
      <c r="I2878" s="86"/>
    </row>
    <row r="2879" spans="1:9" ht="66.2" hidden="1" customHeight="1">
      <c r="A2879" s="69" t="s">
        <v>529</v>
      </c>
      <c r="B2879" s="151">
        <v>0</v>
      </c>
      <c r="C2879" s="1"/>
      <c r="D2879" s="154"/>
      <c r="E2879" s="1"/>
      <c r="F2879" s="68">
        <f>B2879*D2879</f>
        <v>0</v>
      </c>
      <c r="G2879" s="152">
        <f>B2879*D2879</f>
        <v>0</v>
      </c>
      <c r="H2879" s="86"/>
      <c r="I2879" s="86"/>
    </row>
    <row r="2880" spans="1:9" hidden="1">
      <c r="A2880" s="153"/>
      <c r="B2880" s="151"/>
      <c r="C2880" s="1"/>
      <c r="D2880" s="151"/>
      <c r="E2880" s="1"/>
      <c r="F2880" s="65"/>
      <c r="G2880" s="152"/>
      <c r="H2880" s="86"/>
      <c r="I2880" s="86"/>
    </row>
    <row r="2881" spans="1:9" ht="25.5" hidden="1">
      <c r="A2881" s="144" t="s">
        <v>530</v>
      </c>
      <c r="B2881" s="203"/>
      <c r="C2881" s="66"/>
      <c r="D2881" s="203"/>
      <c r="E2881" s="65"/>
      <c r="F2881" s="65"/>
      <c r="H2881" s="86"/>
      <c r="I2881" s="86"/>
    </row>
    <row r="2882" spans="1:9" ht="51" hidden="1">
      <c r="A2882" s="64" t="s">
        <v>531</v>
      </c>
      <c r="B2882" s="82"/>
      <c r="C2882" s="53"/>
      <c r="D2882" s="82"/>
      <c r="E2882" s="59"/>
      <c r="F2882" s="59"/>
      <c r="H2882" s="86"/>
      <c r="I2882" s="86"/>
    </row>
    <row r="2883" spans="1:9" ht="76.5" hidden="1">
      <c r="A2883" s="69" t="s">
        <v>532</v>
      </c>
      <c r="B2883" s="82"/>
      <c r="C2883" s="53"/>
      <c r="D2883" s="82"/>
      <c r="E2883" s="59"/>
      <c r="F2883" s="59"/>
      <c r="H2883" s="86"/>
      <c r="I2883" s="86"/>
    </row>
    <row r="2884" spans="1:9" hidden="1">
      <c r="A2884" s="67" t="s">
        <v>533</v>
      </c>
      <c r="B2884" s="82">
        <v>0</v>
      </c>
      <c r="C2884" s="53"/>
      <c r="D2884" s="211"/>
      <c r="E2884" s="59"/>
      <c r="F2884" s="142">
        <f>B2884*D2884</f>
        <v>0</v>
      </c>
      <c r="H2884" s="86"/>
      <c r="I2884" s="86"/>
    </row>
    <row r="2885" spans="1:9" hidden="1">
      <c r="A2885" s="67"/>
      <c r="B2885" s="82"/>
      <c r="C2885" s="53"/>
      <c r="D2885" s="203"/>
      <c r="E2885" s="59"/>
      <c r="F2885" s="155"/>
      <c r="H2885" s="86"/>
      <c r="I2885" s="86"/>
    </row>
    <row r="2886" spans="1:9" ht="25.5" hidden="1">
      <c r="A2886" s="144" t="s">
        <v>530</v>
      </c>
      <c r="B2886" s="203"/>
      <c r="C2886" s="66"/>
      <c r="D2886" s="203"/>
      <c r="E2886" s="65"/>
      <c r="F2886" s="65"/>
      <c r="H2886" s="86"/>
      <c r="I2886" s="86"/>
    </row>
    <row r="2887" spans="1:9" hidden="1">
      <c r="A2887" s="53" t="s">
        <v>534</v>
      </c>
      <c r="B2887" s="82"/>
      <c r="C2887" s="53"/>
      <c r="D2887" s="82"/>
      <c r="E2887" s="59"/>
      <c r="F2887" s="59"/>
      <c r="H2887" s="86"/>
      <c r="I2887" s="86"/>
    </row>
    <row r="2888" spans="1:9" hidden="1">
      <c r="A2888" s="53" t="s">
        <v>127</v>
      </c>
      <c r="B2888" s="82"/>
      <c r="C2888" s="53"/>
      <c r="D2888" s="82"/>
      <c r="E2888" s="59"/>
      <c r="F2888" s="59"/>
      <c r="H2888" s="86"/>
      <c r="I2888" s="86"/>
    </row>
    <row r="2889" spans="1:9" hidden="1">
      <c r="A2889" s="53" t="s">
        <v>128</v>
      </c>
      <c r="B2889" s="82"/>
      <c r="C2889" s="53"/>
      <c r="D2889" s="82"/>
      <c r="E2889" s="59"/>
      <c r="F2889" s="59"/>
      <c r="H2889" s="86"/>
      <c r="I2889" s="86"/>
    </row>
    <row r="2890" spans="1:9" hidden="1">
      <c r="A2890" s="53" t="s">
        <v>129</v>
      </c>
      <c r="B2890" s="82"/>
      <c r="C2890" s="53"/>
      <c r="D2890" s="82"/>
      <c r="E2890" s="59"/>
      <c r="F2890" s="59"/>
      <c r="H2890" s="86"/>
      <c r="I2890" s="86"/>
    </row>
    <row r="2891" spans="1:9" hidden="1">
      <c r="A2891" s="53" t="s">
        <v>130</v>
      </c>
      <c r="B2891" s="82"/>
      <c r="C2891" s="53"/>
      <c r="D2891" s="82"/>
      <c r="E2891" s="59"/>
      <c r="F2891" s="59"/>
      <c r="H2891" s="86"/>
      <c r="I2891" s="86"/>
    </row>
    <row r="2892" spans="1:9" hidden="1">
      <c r="A2892" s="53" t="s">
        <v>131</v>
      </c>
      <c r="B2892" s="82"/>
      <c r="C2892" s="53"/>
      <c r="D2892" s="82"/>
      <c r="E2892" s="59"/>
      <c r="F2892" s="59"/>
      <c r="H2892" s="86"/>
      <c r="I2892" s="86"/>
    </row>
    <row r="2893" spans="1:9" hidden="1">
      <c r="A2893" s="53" t="s">
        <v>132</v>
      </c>
      <c r="B2893" s="82"/>
      <c r="C2893" s="53"/>
      <c r="D2893" s="82"/>
      <c r="E2893" s="59"/>
      <c r="F2893" s="59"/>
      <c r="H2893" s="86"/>
      <c r="I2893" s="86"/>
    </row>
    <row r="2894" spans="1:9" hidden="1">
      <c r="A2894" s="53" t="s">
        <v>133</v>
      </c>
      <c r="B2894" s="82"/>
      <c r="C2894" s="53"/>
      <c r="D2894" s="82"/>
      <c r="E2894" s="59"/>
      <c r="F2894" s="59"/>
      <c r="H2894" s="86"/>
      <c r="I2894" s="86"/>
    </row>
    <row r="2895" spans="1:9" hidden="1">
      <c r="A2895" s="53" t="s">
        <v>134</v>
      </c>
      <c r="B2895" s="82"/>
      <c r="C2895" s="53"/>
      <c r="D2895" s="82"/>
      <c r="E2895" s="59"/>
      <c r="F2895" s="59"/>
      <c r="H2895" s="86"/>
      <c r="I2895" s="86"/>
    </row>
    <row r="2896" spans="1:9" hidden="1">
      <c r="A2896" s="53" t="s">
        <v>135</v>
      </c>
      <c r="B2896" s="82"/>
      <c r="C2896" s="53"/>
      <c r="D2896" s="82"/>
      <c r="E2896" s="59"/>
      <c r="F2896" s="59"/>
      <c r="H2896" s="86"/>
      <c r="I2896" s="86"/>
    </row>
    <row r="2897" spans="1:9" hidden="1">
      <c r="A2897" s="53" t="s">
        <v>520</v>
      </c>
      <c r="B2897" s="82"/>
      <c r="C2897" s="174">
        <v>10</v>
      </c>
      <c r="D2897" s="211"/>
      <c r="E2897" s="59"/>
      <c r="F2897" s="68">
        <f t="shared" ref="F2897:F2902" si="28">B2897*D2897</f>
        <v>0</v>
      </c>
      <c r="H2897" s="86"/>
      <c r="I2897" s="86"/>
    </row>
    <row r="2898" spans="1:9" hidden="1">
      <c r="A2898" s="53" t="s">
        <v>521</v>
      </c>
      <c r="B2898" s="82"/>
      <c r="C2898" s="174">
        <v>30</v>
      </c>
      <c r="D2898" s="211"/>
      <c r="E2898" s="59"/>
      <c r="F2898" s="68">
        <f t="shared" si="28"/>
        <v>0</v>
      </c>
      <c r="H2898" s="86"/>
      <c r="I2898" s="86"/>
    </row>
    <row r="2899" spans="1:9" hidden="1">
      <c r="A2899" s="53" t="s">
        <v>522</v>
      </c>
      <c r="B2899" s="82"/>
      <c r="C2899" s="174">
        <v>10</v>
      </c>
      <c r="D2899" s="211"/>
      <c r="E2899" s="59"/>
      <c r="F2899" s="68">
        <f t="shared" si="28"/>
        <v>0</v>
      </c>
      <c r="H2899" s="86"/>
      <c r="I2899" s="86"/>
    </row>
    <row r="2900" spans="1:9" hidden="1">
      <c r="A2900" s="53" t="s">
        <v>523</v>
      </c>
      <c r="B2900" s="82"/>
      <c r="C2900" s="174">
        <v>15</v>
      </c>
      <c r="D2900" s="211"/>
      <c r="E2900" s="59"/>
      <c r="F2900" s="68">
        <f t="shared" si="28"/>
        <v>0</v>
      </c>
      <c r="H2900" s="86"/>
      <c r="I2900" s="86"/>
    </row>
    <row r="2901" spans="1:9" hidden="1">
      <c r="A2901" s="53" t="s">
        <v>271</v>
      </c>
      <c r="B2901" s="82"/>
      <c r="C2901" s="174">
        <v>100</v>
      </c>
      <c r="D2901" s="211"/>
      <c r="E2901" s="59"/>
      <c r="F2901" s="68">
        <f t="shared" si="28"/>
        <v>0</v>
      </c>
      <c r="H2901" s="86"/>
      <c r="I2901" s="86"/>
    </row>
    <row r="2902" spans="1:9" hidden="1">
      <c r="A2902" s="53" t="s">
        <v>272</v>
      </c>
      <c r="B2902" s="82"/>
      <c r="C2902" s="174">
        <v>30</v>
      </c>
      <c r="D2902" s="211"/>
      <c r="E2902" s="59"/>
      <c r="F2902" s="68">
        <f t="shared" si="28"/>
        <v>0</v>
      </c>
      <c r="H2902" s="86"/>
      <c r="I2902" s="86"/>
    </row>
    <row r="2903" spans="1:9" hidden="1">
      <c r="A2903" s="108"/>
      <c r="B2903" s="203"/>
      <c r="C2903" s="66"/>
      <c r="D2903" s="203"/>
      <c r="E2903" s="65"/>
      <c r="F2903" s="65"/>
      <c r="H2903" s="86"/>
      <c r="I2903" s="86"/>
    </row>
    <row r="2904" spans="1:9">
      <c r="A2904" s="67"/>
      <c r="B2904" s="203"/>
      <c r="C2904" s="66"/>
      <c r="D2904" s="203"/>
      <c r="E2904" s="65"/>
      <c r="F2904" s="65"/>
      <c r="H2904" s="86"/>
      <c r="I2904" s="86"/>
    </row>
    <row r="2905" spans="1:9" ht="15.75">
      <c r="A2905" s="23" t="s">
        <v>502</v>
      </c>
      <c r="B2905" s="436"/>
      <c r="C2905" s="41"/>
      <c r="D2905" s="25" t="s">
        <v>23</v>
      </c>
      <c r="E2905" s="26"/>
      <c r="F2905" s="385">
        <f>SUM(F2793:F2904)</f>
        <v>0</v>
      </c>
      <c r="H2905" s="86"/>
      <c r="I2905" s="115"/>
    </row>
    <row r="2906" spans="1:9">
      <c r="A2906" s="53"/>
      <c r="B2906" s="82"/>
      <c r="C2906" s="53"/>
      <c r="D2906" s="82"/>
      <c r="E2906" s="59"/>
      <c r="F2906" s="59"/>
      <c r="H2906" s="86"/>
      <c r="I2906" s="115"/>
    </row>
    <row r="2907" spans="1:9" ht="15.75">
      <c r="A2907" s="9" t="s">
        <v>33</v>
      </c>
      <c r="B2907" s="82"/>
      <c r="C2907" s="53"/>
      <c r="D2907" s="82"/>
      <c r="E2907" s="59"/>
      <c r="F2907" s="59"/>
      <c r="H2907" s="86"/>
      <c r="I2907" s="115"/>
    </row>
    <row r="2908" spans="1:9">
      <c r="A2908" s="53"/>
      <c r="B2908" s="82"/>
      <c r="C2908" s="53"/>
      <c r="D2908" s="82"/>
      <c r="E2908" s="59"/>
      <c r="F2908" s="59"/>
      <c r="H2908" s="86"/>
      <c r="I2908" s="86"/>
    </row>
    <row r="2909" spans="1:9" ht="63.75">
      <c r="A2909" s="54" t="s">
        <v>535</v>
      </c>
      <c r="B2909" s="82"/>
      <c r="C2909" s="53"/>
      <c r="D2909" s="82"/>
      <c r="E2909" s="59"/>
      <c r="F2909" s="59"/>
      <c r="H2909" s="86"/>
      <c r="I2909" s="86"/>
    </row>
    <row r="2910" spans="1:9">
      <c r="A2910" s="58" t="s">
        <v>45</v>
      </c>
      <c r="B2910" s="82">
        <v>4</v>
      </c>
      <c r="C2910" s="58"/>
      <c r="D2910" s="363"/>
      <c r="E2910" s="59"/>
      <c r="F2910" s="63">
        <f>B2910*D2910</f>
        <v>0</v>
      </c>
      <c r="H2910" s="86"/>
      <c r="I2910" s="86"/>
    </row>
    <row r="2911" spans="1:9">
      <c r="A2911" s="53"/>
      <c r="B2911" s="82"/>
      <c r="C2911" s="53"/>
      <c r="D2911" s="82"/>
      <c r="E2911" s="59"/>
      <c r="F2911" s="59"/>
      <c r="H2911" s="86"/>
      <c r="I2911" s="86"/>
    </row>
    <row r="2912" spans="1:9" ht="15.75">
      <c r="A2912" s="23" t="s">
        <v>33</v>
      </c>
      <c r="B2912" s="436"/>
      <c r="C2912" s="41"/>
      <c r="D2912" s="25" t="s">
        <v>23</v>
      </c>
      <c r="E2912" s="26"/>
      <c r="F2912" s="385">
        <f>SUM(F2910:F2911)</f>
        <v>0</v>
      </c>
      <c r="H2912" s="86"/>
      <c r="I2912" s="115"/>
    </row>
    <row r="2913" spans="1:9" ht="16.5" customHeight="1">
      <c r="A2913" s="53"/>
      <c r="B2913" s="82"/>
      <c r="C2913" s="53"/>
      <c r="D2913" s="82"/>
      <c r="E2913" s="59"/>
      <c r="F2913" s="59"/>
      <c r="H2913" s="86"/>
      <c r="I2913" s="115"/>
    </row>
    <row r="2914" spans="1:9" ht="16.5">
      <c r="A2914" s="43" t="s">
        <v>180</v>
      </c>
      <c r="B2914" s="82"/>
      <c r="C2914" s="53"/>
      <c r="D2914" s="82"/>
      <c r="E2914" s="59"/>
      <c r="F2914" s="59"/>
      <c r="H2914" s="86"/>
      <c r="I2914" s="115"/>
    </row>
    <row r="2915" spans="1:9">
      <c r="A2915" s="32"/>
      <c r="B2915" s="82"/>
      <c r="C2915" s="53"/>
      <c r="D2915" s="82"/>
      <c r="E2915" s="59"/>
      <c r="F2915" s="59"/>
      <c r="H2915" s="86"/>
      <c r="I2915" s="115"/>
    </row>
    <row r="2916" spans="1:9" hidden="1">
      <c r="A2916" s="53" t="s">
        <v>536</v>
      </c>
      <c r="B2916" s="82"/>
      <c r="C2916" s="53"/>
      <c r="D2916" s="82"/>
      <c r="E2916" s="59"/>
      <c r="F2916" s="59"/>
      <c r="H2916" s="86"/>
      <c r="I2916" s="115"/>
    </row>
    <row r="2917" spans="1:9" hidden="1">
      <c r="A2917" s="53" t="s">
        <v>153</v>
      </c>
      <c r="B2917" s="82"/>
      <c r="C2917" s="53"/>
      <c r="D2917" s="82"/>
      <c r="E2917" s="59"/>
      <c r="F2917" s="59"/>
      <c r="H2917" s="86"/>
      <c r="I2917" s="115"/>
    </row>
    <row r="2918" spans="1:9" hidden="1">
      <c r="A2918" s="53" t="s">
        <v>154</v>
      </c>
      <c r="B2918" s="82"/>
      <c r="C2918" s="53"/>
      <c r="D2918" s="82"/>
      <c r="E2918" s="59"/>
      <c r="F2918" s="59"/>
      <c r="H2918" s="86"/>
      <c r="I2918" s="115"/>
    </row>
    <row r="2919" spans="1:9" hidden="1">
      <c r="A2919" s="53" t="s">
        <v>155</v>
      </c>
      <c r="B2919" s="82"/>
      <c r="C2919" s="53"/>
      <c r="D2919" s="82"/>
      <c r="E2919" s="59"/>
      <c r="F2919" s="59"/>
      <c r="H2919" s="86"/>
      <c r="I2919" s="115"/>
    </row>
    <row r="2920" spans="1:9" hidden="1">
      <c r="A2920" s="53" t="s">
        <v>156</v>
      </c>
      <c r="B2920" s="82"/>
      <c r="C2920" s="53"/>
      <c r="D2920" s="82"/>
      <c r="E2920" s="59"/>
      <c r="F2920" s="59"/>
      <c r="H2920" s="86"/>
      <c r="I2920" s="115"/>
    </row>
    <row r="2921" spans="1:9" hidden="1">
      <c r="A2921" s="53" t="s">
        <v>41</v>
      </c>
      <c r="B2921" s="82"/>
      <c r="C2921" s="53"/>
      <c r="D2921" s="82"/>
      <c r="E2921" s="59"/>
      <c r="F2921" s="59"/>
      <c r="H2921" s="86"/>
      <c r="I2921" s="115"/>
    </row>
    <row r="2922" spans="1:9" hidden="1">
      <c r="A2922" s="58" t="s">
        <v>44</v>
      </c>
      <c r="B2922" s="82">
        <v>0</v>
      </c>
      <c r="C2922" s="58"/>
      <c r="D2922" s="363"/>
      <c r="E2922" s="59"/>
      <c r="F2922" s="63">
        <f>B2922*D2922</f>
        <v>0</v>
      </c>
      <c r="H2922" s="86"/>
      <c r="I2922" s="115"/>
    </row>
    <row r="2923" spans="1:9" hidden="1">
      <c r="A2923" s="32"/>
      <c r="B2923" s="82"/>
      <c r="C2923" s="53"/>
      <c r="D2923" s="82"/>
      <c r="E2923" s="59"/>
      <c r="F2923" s="59"/>
      <c r="H2923" s="86"/>
      <c r="I2923" s="115"/>
    </row>
    <row r="2924" spans="1:9" ht="78" customHeight="1">
      <c r="A2924" s="60" t="s">
        <v>537</v>
      </c>
      <c r="B2924" s="82"/>
      <c r="C2924" s="53"/>
      <c r="D2924" s="82"/>
      <c r="E2924" s="59"/>
      <c r="F2924" s="59"/>
      <c r="H2924" s="86"/>
      <c r="I2924" s="115"/>
    </row>
    <row r="2925" spans="1:9" ht="64.5" customHeight="1">
      <c r="A2925" s="60" t="s">
        <v>324</v>
      </c>
      <c r="B2925" s="82"/>
      <c r="C2925" s="53"/>
      <c r="D2925" s="82"/>
      <c r="E2925" s="59"/>
      <c r="F2925" s="59"/>
      <c r="H2925" s="86"/>
      <c r="I2925" s="115"/>
    </row>
    <row r="2926" spans="1:9" ht="38.25">
      <c r="A2926" s="60" t="s">
        <v>325</v>
      </c>
      <c r="B2926" s="82"/>
      <c r="C2926" s="53"/>
      <c r="D2926" s="82"/>
      <c r="E2926" s="59"/>
      <c r="F2926" s="59"/>
      <c r="H2926" s="86"/>
      <c r="I2926" s="115"/>
    </row>
    <row r="2927" spans="1:9" ht="51">
      <c r="A2927" s="60" t="s">
        <v>326</v>
      </c>
      <c r="B2927" s="82"/>
      <c r="C2927" s="53"/>
      <c r="D2927" s="82"/>
      <c r="E2927" s="59"/>
      <c r="F2927" s="59"/>
      <c r="H2927" s="86"/>
      <c r="I2927" s="115"/>
    </row>
    <row r="2928" spans="1:9">
      <c r="A2928" s="58" t="s">
        <v>44</v>
      </c>
      <c r="B2928" s="82">
        <v>5</v>
      </c>
      <c r="C2928" s="58"/>
      <c r="D2928" s="363"/>
      <c r="E2928" s="59"/>
      <c r="F2928" s="63">
        <f>B2928*D2928</f>
        <v>0</v>
      </c>
      <c r="H2928" s="86"/>
      <c r="I2928" s="115"/>
    </row>
    <row r="2929" spans="1:9">
      <c r="A2929" s="32"/>
      <c r="B2929" s="82"/>
      <c r="C2929" s="53"/>
      <c r="D2929" s="82"/>
      <c r="E2929" s="59"/>
      <c r="F2929" s="59"/>
      <c r="H2929" s="86"/>
      <c r="I2929" s="115"/>
    </row>
    <row r="2930" spans="1:9" ht="75.75" customHeight="1">
      <c r="A2930" s="60" t="s">
        <v>538</v>
      </c>
      <c r="B2930" s="82"/>
      <c r="C2930" s="53"/>
      <c r="D2930" s="82"/>
      <c r="E2930" s="59"/>
      <c r="F2930" s="59"/>
      <c r="H2930" s="86"/>
      <c r="I2930" s="115"/>
    </row>
    <row r="2931" spans="1:9" ht="89.25">
      <c r="A2931" s="60" t="s">
        <v>328</v>
      </c>
      <c r="B2931" s="82"/>
      <c r="C2931" s="53"/>
      <c r="D2931" s="82"/>
      <c r="E2931" s="59"/>
      <c r="F2931" s="59"/>
      <c r="H2931" s="86"/>
      <c r="I2931" s="115"/>
    </row>
    <row r="2932" spans="1:9" ht="25.5">
      <c r="A2932" s="60" t="s">
        <v>329</v>
      </c>
      <c r="B2932" s="82"/>
      <c r="C2932" s="53"/>
      <c r="D2932" s="82"/>
      <c r="E2932" s="59"/>
      <c r="F2932" s="59"/>
      <c r="H2932" s="86"/>
      <c r="I2932" s="115"/>
    </row>
    <row r="2933" spans="1:9" ht="38.25">
      <c r="A2933" s="60" t="s">
        <v>330</v>
      </c>
      <c r="B2933" s="82"/>
      <c r="C2933" s="53"/>
      <c r="D2933" s="82"/>
      <c r="E2933" s="59"/>
      <c r="F2933" s="59"/>
      <c r="H2933" s="86"/>
      <c r="I2933" s="115"/>
    </row>
    <row r="2934" spans="1:9">
      <c r="A2934" s="58" t="s">
        <v>44</v>
      </c>
      <c r="B2934" s="82">
        <v>5</v>
      </c>
      <c r="C2934" s="58"/>
      <c r="D2934" s="363"/>
      <c r="E2934" s="59"/>
      <c r="F2934" s="63">
        <f>B2934*D2934</f>
        <v>0</v>
      </c>
      <c r="H2934" s="86"/>
      <c r="I2934" s="115"/>
    </row>
    <row r="2935" spans="1:9">
      <c r="A2935" s="32"/>
      <c r="B2935" s="82"/>
      <c r="C2935" s="53"/>
      <c r="D2935" s="82"/>
      <c r="E2935" s="59"/>
      <c r="F2935" s="59"/>
      <c r="H2935" s="86"/>
      <c r="I2935" s="115"/>
    </row>
    <row r="2936" spans="1:9">
      <c r="A2936" s="53" t="s">
        <v>539</v>
      </c>
      <c r="B2936" s="82"/>
      <c r="C2936" s="53"/>
      <c r="D2936" s="82"/>
      <c r="E2936" s="59"/>
      <c r="F2936" s="59"/>
      <c r="H2936" s="86"/>
      <c r="I2936" s="115"/>
    </row>
    <row r="2937" spans="1:9" ht="38.25">
      <c r="A2937" s="60" t="s">
        <v>331</v>
      </c>
      <c r="B2937" s="82"/>
      <c r="C2937" s="53"/>
      <c r="D2937" s="82"/>
      <c r="E2937" s="59"/>
      <c r="F2937" s="59"/>
      <c r="H2937" s="86"/>
      <c r="I2937" s="115"/>
    </row>
    <row r="2938" spans="1:9">
      <c r="A2938" s="58" t="s">
        <v>45</v>
      </c>
      <c r="B2938" s="82">
        <v>3</v>
      </c>
      <c r="C2938" s="58"/>
      <c r="D2938" s="363"/>
      <c r="E2938" s="59"/>
      <c r="F2938" s="63">
        <f>B2938*D2938</f>
        <v>0</v>
      </c>
      <c r="H2938" s="86"/>
      <c r="I2938" s="115"/>
    </row>
    <row r="2939" spans="1:9">
      <c r="A2939" s="32"/>
      <c r="B2939" s="82"/>
      <c r="C2939" s="53"/>
      <c r="D2939" s="82"/>
      <c r="E2939" s="59"/>
      <c r="F2939" s="59"/>
      <c r="H2939" s="86"/>
      <c r="I2939" s="115"/>
    </row>
    <row r="2940" spans="1:9" ht="38.25">
      <c r="A2940" s="60" t="s">
        <v>553</v>
      </c>
      <c r="B2940" s="82"/>
      <c r="C2940" s="53"/>
      <c r="D2940" s="82"/>
      <c r="E2940" s="59"/>
      <c r="F2940" s="59"/>
      <c r="H2940" s="86"/>
      <c r="I2940" s="86"/>
    </row>
    <row r="2941" spans="1:9">
      <c r="A2941" s="53" t="s">
        <v>21</v>
      </c>
      <c r="B2941" s="82"/>
      <c r="C2941" s="53"/>
      <c r="D2941" s="82"/>
      <c r="E2941" s="59"/>
      <c r="F2941" s="59"/>
      <c r="H2941" s="86"/>
      <c r="I2941" s="86"/>
    </row>
    <row r="2942" spans="1:9">
      <c r="A2942" s="53" t="s">
        <v>541</v>
      </c>
      <c r="B2942" s="82">
        <f>B2592</f>
        <v>191.69</v>
      </c>
      <c r="C2942" s="53"/>
      <c r="D2942" s="363"/>
      <c r="E2942" s="59"/>
      <c r="F2942" s="63">
        <f>B2942*D2942</f>
        <v>0</v>
      </c>
      <c r="H2942" s="86"/>
      <c r="I2942" s="86"/>
    </row>
    <row r="2943" spans="1:9">
      <c r="A2943" s="84" t="s">
        <v>241</v>
      </c>
      <c r="B2943" s="82">
        <f>B2592</f>
        <v>191.69</v>
      </c>
      <c r="C2943" s="53"/>
      <c r="D2943" s="363"/>
      <c r="E2943" s="59"/>
      <c r="F2943" s="63">
        <f>B2943*D2943</f>
        <v>0</v>
      </c>
      <c r="H2943" s="86"/>
      <c r="I2943" s="86"/>
    </row>
    <row r="2944" spans="1:9">
      <c r="A2944" s="84"/>
      <c r="B2944" s="82"/>
      <c r="C2944" s="53"/>
      <c r="D2944" s="82"/>
      <c r="E2944" s="59"/>
      <c r="F2944" s="59"/>
      <c r="H2944" s="86"/>
      <c r="I2944" s="86"/>
    </row>
    <row r="2945" spans="1:9" ht="63.75">
      <c r="A2945" s="84" t="s">
        <v>613</v>
      </c>
      <c r="B2945" s="82"/>
      <c r="C2945" s="20"/>
      <c r="D2945" s="364"/>
      <c r="E2945" s="21"/>
      <c r="F2945" s="21"/>
      <c r="H2945" s="86"/>
      <c r="I2945" s="86"/>
    </row>
    <row r="2946" spans="1:9">
      <c r="A2946" s="58" t="s">
        <v>44</v>
      </c>
      <c r="B2946" s="82">
        <f>B2592</f>
        <v>191.69</v>
      </c>
      <c r="C2946" s="20"/>
      <c r="D2946" s="363"/>
      <c r="E2946" s="21"/>
      <c r="F2946" s="63">
        <f>B2946*D2946</f>
        <v>0</v>
      </c>
      <c r="H2946" s="86"/>
      <c r="I2946" s="86"/>
    </row>
    <row r="2947" spans="1:9">
      <c r="A2947" s="22"/>
      <c r="B2947" s="364"/>
      <c r="C2947" s="20"/>
      <c r="D2947" s="364"/>
      <c r="E2947" s="21"/>
      <c r="F2947" s="21"/>
      <c r="H2947" s="86"/>
      <c r="I2947" s="86"/>
    </row>
    <row r="2948" spans="1:9" ht="72" hidden="1" customHeight="1">
      <c r="A2948" s="64" t="s">
        <v>543</v>
      </c>
      <c r="B2948" s="82"/>
      <c r="C2948" s="53"/>
      <c r="D2948" s="82"/>
      <c r="E2948" s="59"/>
      <c r="F2948" s="59"/>
      <c r="H2948" s="86"/>
      <c r="I2948" s="86"/>
    </row>
    <row r="2949" spans="1:9" hidden="1">
      <c r="A2949" s="58" t="s">
        <v>44</v>
      </c>
      <c r="B2949" s="82">
        <v>0</v>
      </c>
      <c r="C2949" s="53"/>
      <c r="D2949" s="363"/>
      <c r="E2949" s="59"/>
      <c r="F2949" s="63">
        <f>B2949*D2949</f>
        <v>0</v>
      </c>
      <c r="H2949" s="86"/>
      <c r="I2949" s="86"/>
    </row>
    <row r="2950" spans="1:9" hidden="1">
      <c r="A2950" s="58"/>
      <c r="B2950" s="82"/>
      <c r="C2950" s="53"/>
      <c r="D2950" s="82"/>
      <c r="E2950" s="59"/>
      <c r="F2950" s="59"/>
      <c r="H2950" s="86"/>
      <c r="I2950" s="86"/>
    </row>
    <row r="2951" spans="1:9" ht="51">
      <c r="A2951" s="60" t="s">
        <v>614</v>
      </c>
      <c r="B2951" s="82"/>
      <c r="C2951" s="53"/>
      <c r="D2951" s="82"/>
      <c r="E2951" s="59"/>
      <c r="F2951" s="59"/>
      <c r="H2951" s="86"/>
      <c r="I2951" s="86"/>
    </row>
    <row r="2952" spans="1:9">
      <c r="A2952" s="58" t="s">
        <v>44</v>
      </c>
      <c r="B2952" s="82">
        <f>B2592</f>
        <v>191.69</v>
      </c>
      <c r="C2952" s="53"/>
      <c r="D2952" s="363"/>
      <c r="E2952" s="59"/>
      <c r="F2952" s="63">
        <f>B2952*D2952</f>
        <v>0</v>
      </c>
      <c r="H2952" s="86"/>
      <c r="I2952" s="86"/>
    </row>
    <row r="2953" spans="1:9">
      <c r="A2953" s="58"/>
      <c r="B2953" s="82"/>
      <c r="C2953" s="53"/>
      <c r="D2953" s="82"/>
      <c r="E2953" s="59"/>
      <c r="F2953" s="59"/>
      <c r="H2953" s="86"/>
      <c r="I2953" s="86"/>
    </row>
    <row r="2954" spans="1:9" ht="16.5">
      <c r="A2954" s="46" t="s">
        <v>180</v>
      </c>
      <c r="B2954" s="436"/>
      <c r="C2954" s="41"/>
      <c r="D2954" s="25" t="s">
        <v>23</v>
      </c>
      <c r="E2954" s="26"/>
      <c r="F2954" s="385">
        <f>SUM(F2916:F2953)</f>
        <v>0</v>
      </c>
      <c r="H2954" s="86"/>
      <c r="I2954" s="115"/>
    </row>
    <row r="2955" spans="1:9" ht="16.5">
      <c r="A2955" s="43"/>
      <c r="B2955" s="365"/>
      <c r="C2955" s="33"/>
      <c r="D2955" s="27"/>
      <c r="E2955" s="27"/>
      <c r="F2955" s="59"/>
      <c r="H2955" s="86"/>
      <c r="I2955" s="115"/>
    </row>
    <row r="2956" spans="1:9" ht="16.5">
      <c r="A2956" s="43"/>
      <c r="B2956" s="365"/>
      <c r="C2956" s="33"/>
      <c r="D2956" s="27"/>
      <c r="E2956" s="27"/>
      <c r="F2956" s="59"/>
      <c r="H2956" s="86"/>
      <c r="I2956" s="115"/>
    </row>
    <row r="2957" spans="1:9" ht="17.850000000000001" customHeight="1">
      <c r="A2957" s="47" t="s">
        <v>157</v>
      </c>
      <c r="B2957" s="365"/>
      <c r="C2957" s="33"/>
      <c r="D2957" s="27"/>
      <c r="E2957" s="27"/>
      <c r="F2957" s="59"/>
      <c r="H2957" s="86"/>
      <c r="I2957" s="115"/>
    </row>
    <row r="2958" spans="1:9" ht="17.850000000000001" customHeight="1">
      <c r="A2958" s="47"/>
      <c r="B2958" s="365"/>
      <c r="C2958" s="33"/>
      <c r="D2958" s="27"/>
      <c r="E2958" s="27"/>
      <c r="F2958" s="59"/>
      <c r="H2958" s="86"/>
      <c r="I2958" s="115"/>
    </row>
    <row r="2959" spans="1:9" ht="17.850000000000001" customHeight="1">
      <c r="A2959" s="92" t="s">
        <v>547</v>
      </c>
      <c r="B2959" s="365"/>
      <c r="C2959" s="33"/>
      <c r="D2959" s="27"/>
      <c r="E2959" s="27"/>
      <c r="F2959" s="59"/>
      <c r="H2959" s="86"/>
      <c r="I2959" s="115"/>
    </row>
    <row r="2960" spans="1:9" ht="17.850000000000001" customHeight="1">
      <c r="A2960" s="93" t="s">
        <v>556</v>
      </c>
      <c r="B2960" s="365"/>
      <c r="C2960" s="33"/>
      <c r="D2960" s="27"/>
      <c r="E2960" s="27"/>
      <c r="F2960" s="59"/>
      <c r="H2960" s="86"/>
      <c r="I2960" s="115"/>
    </row>
    <row r="2961" spans="1:9" ht="17.850000000000001" customHeight="1">
      <c r="A2961" s="94" t="s">
        <v>362</v>
      </c>
      <c r="B2961" s="365"/>
      <c r="C2961" s="33"/>
      <c r="D2961" s="27"/>
      <c r="E2961" s="27"/>
      <c r="F2961" s="59"/>
      <c r="H2961" s="86"/>
      <c r="I2961" s="115"/>
    </row>
    <row r="2962" spans="1:9" ht="17.850000000000001" customHeight="1">
      <c r="A2962" s="53"/>
      <c r="B2962" s="82"/>
      <c r="C2962" s="53"/>
      <c r="D2962" s="82"/>
      <c r="E2962" s="59"/>
      <c r="F2962" s="59"/>
      <c r="H2962" s="86"/>
      <c r="I2962" s="115"/>
    </row>
    <row r="2963" spans="1:9" ht="17.850000000000001" customHeight="1">
      <c r="A2963" s="48"/>
      <c r="B2963" s="82"/>
      <c r="C2963" s="53"/>
      <c r="D2963" s="82"/>
      <c r="E2963" s="59"/>
      <c r="F2963" s="59"/>
      <c r="H2963" s="86"/>
      <c r="I2963" s="115"/>
    </row>
    <row r="2964" spans="1:9" ht="18">
      <c r="A2964" s="159" t="s">
        <v>36</v>
      </c>
      <c r="B2964" s="363"/>
      <c r="C2964" s="160"/>
      <c r="D2964" s="363"/>
      <c r="E2964" s="161"/>
      <c r="F2964" s="49">
        <f>F2630</f>
        <v>0</v>
      </c>
      <c r="H2964" s="86"/>
      <c r="I2964" s="115"/>
    </row>
    <row r="2965" spans="1:9" ht="18">
      <c r="A2965" s="48"/>
      <c r="B2965" s="82"/>
      <c r="C2965" s="53"/>
      <c r="D2965" s="82"/>
      <c r="E2965" s="59"/>
      <c r="F2965" s="50"/>
      <c r="H2965" s="86"/>
      <c r="I2965" s="115"/>
    </row>
    <row r="2966" spans="1:9" ht="18">
      <c r="A2966" s="159" t="s">
        <v>37</v>
      </c>
      <c r="B2966" s="363"/>
      <c r="C2966" s="160"/>
      <c r="D2966" s="363"/>
      <c r="E2966" s="161"/>
      <c r="F2966" s="49">
        <f>F2701</f>
        <v>0</v>
      </c>
      <c r="H2966" s="86"/>
      <c r="I2966" s="115"/>
    </row>
    <row r="2967" spans="1:9" ht="18">
      <c r="A2967" s="48"/>
      <c r="B2967" s="82"/>
      <c r="C2967" s="53"/>
      <c r="D2967" s="82"/>
      <c r="E2967" s="59"/>
      <c r="F2967" s="50"/>
      <c r="H2967" s="86"/>
      <c r="I2967" s="115"/>
    </row>
    <row r="2968" spans="1:9" ht="18">
      <c r="A2968" s="159" t="s">
        <v>545</v>
      </c>
      <c r="B2968" s="363"/>
      <c r="C2968" s="160"/>
      <c r="D2968" s="363"/>
      <c r="E2968" s="161"/>
      <c r="F2968" s="49">
        <f>F2791</f>
        <v>0</v>
      </c>
      <c r="H2968" s="86"/>
      <c r="I2968" s="115"/>
    </row>
    <row r="2969" spans="1:9" ht="18">
      <c r="A2969" s="48"/>
      <c r="B2969" s="82"/>
      <c r="C2969" s="53"/>
      <c r="D2969" s="82"/>
      <c r="E2969" s="59"/>
      <c r="F2969" s="50"/>
      <c r="H2969" s="86"/>
      <c r="I2969" s="115"/>
    </row>
    <row r="2970" spans="1:9" ht="18">
      <c r="A2970" s="159" t="s">
        <v>546</v>
      </c>
      <c r="B2970" s="363"/>
      <c r="C2970" s="160"/>
      <c r="D2970" s="363"/>
      <c r="E2970" s="161"/>
      <c r="F2970" s="49">
        <f>F2905</f>
        <v>0</v>
      </c>
      <c r="H2970" s="86"/>
      <c r="I2970" s="115"/>
    </row>
    <row r="2971" spans="1:9" ht="18">
      <c r="A2971" s="48"/>
      <c r="B2971" s="82"/>
      <c r="C2971" s="53"/>
      <c r="D2971" s="82"/>
      <c r="E2971" s="59"/>
      <c r="F2971" s="50"/>
      <c r="H2971" s="86"/>
      <c r="I2971" s="115"/>
    </row>
    <row r="2972" spans="1:9" ht="18">
      <c r="A2972" s="159" t="s">
        <v>39</v>
      </c>
      <c r="B2972" s="363"/>
      <c r="C2972" s="160"/>
      <c r="D2972" s="363"/>
      <c r="E2972" s="161"/>
      <c r="F2972" s="49">
        <f>F2912</f>
        <v>0</v>
      </c>
      <c r="H2972" s="86"/>
      <c r="I2972" s="115"/>
    </row>
    <row r="2973" spans="1:9" ht="18">
      <c r="A2973" s="48"/>
      <c r="B2973" s="82"/>
      <c r="C2973" s="53"/>
      <c r="D2973" s="82"/>
      <c r="E2973" s="59"/>
      <c r="F2973" s="50"/>
      <c r="H2973" s="86"/>
      <c r="I2973" s="115"/>
    </row>
    <row r="2974" spans="1:9" ht="18.75" thickBot="1">
      <c r="A2974" s="162" t="s">
        <v>40</v>
      </c>
      <c r="B2974" s="415"/>
      <c r="C2974" s="163"/>
      <c r="D2974" s="415"/>
      <c r="E2974" s="164"/>
      <c r="F2974" s="165">
        <f>F2954</f>
        <v>0</v>
      </c>
      <c r="H2974" s="86"/>
      <c r="I2974" s="115"/>
    </row>
    <row r="2975" spans="1:9" ht="18">
      <c r="A2975" s="48"/>
      <c r="B2975" s="82"/>
      <c r="C2975" s="53"/>
      <c r="D2975" s="82"/>
      <c r="E2975" s="59"/>
      <c r="F2975" s="50"/>
      <c r="H2975" s="86"/>
      <c r="I2975" s="115"/>
    </row>
    <row r="2976" spans="1:9" ht="18">
      <c r="A2976" s="51" t="s">
        <v>235</v>
      </c>
      <c r="B2976" s="416"/>
      <c r="C2976" s="114"/>
      <c r="D2976" s="416"/>
      <c r="E2976" s="114"/>
      <c r="F2976" s="49">
        <f>SUM(F2964:F2974)</f>
        <v>0</v>
      </c>
      <c r="H2976" s="86"/>
      <c r="I2976" s="115"/>
    </row>
    <row r="2977" spans="1:10" ht="18">
      <c r="A2977" s="47" t="s">
        <v>252</v>
      </c>
      <c r="B2977" s="82"/>
      <c r="C2977" s="53"/>
      <c r="D2977" s="82"/>
      <c r="E2977" s="59"/>
      <c r="F2977" s="50">
        <f>0.25*F2976</f>
        <v>0</v>
      </c>
      <c r="H2977" s="86"/>
      <c r="I2977" s="115"/>
    </row>
    <row r="2978" spans="1:10" ht="18.75" thickBot="1">
      <c r="A2978" s="166" t="s">
        <v>43</v>
      </c>
      <c r="B2978" s="417"/>
      <c r="C2978" s="167"/>
      <c r="D2978" s="417"/>
      <c r="E2978" s="167"/>
      <c r="F2978" s="165">
        <f>SUM(F2976:F2977)</f>
        <v>0</v>
      </c>
      <c r="H2978" s="86"/>
      <c r="I2978" s="115"/>
    </row>
    <row r="2979" spans="1:10">
      <c r="A2979" s="53"/>
      <c r="B2979" s="82"/>
      <c r="C2979" s="53"/>
      <c r="D2979" s="82"/>
      <c r="E2979" s="59"/>
      <c r="F2979" s="59"/>
      <c r="H2979" s="86"/>
      <c r="I2979" s="115"/>
    </row>
    <row r="2981" spans="1:10" ht="18">
      <c r="A2981" s="92" t="s">
        <v>416</v>
      </c>
    </row>
    <row r="2982" spans="1:10" ht="18">
      <c r="A2982" s="93" t="s">
        <v>556</v>
      </c>
    </row>
    <row r="2983" spans="1:10" ht="18">
      <c r="A2983" s="94" t="s">
        <v>386</v>
      </c>
    </row>
    <row r="2985" spans="1:10" s="106" customFormat="1" ht="15.75">
      <c r="A2985" s="9" t="s">
        <v>46</v>
      </c>
      <c r="B2985" s="367"/>
      <c r="C2985" s="102"/>
      <c r="D2985" s="367"/>
      <c r="E2985" s="101"/>
      <c r="F2985" s="101"/>
      <c r="G2985" s="103"/>
      <c r="H2985" s="104"/>
      <c r="I2985" s="105"/>
      <c r="J2985" s="103"/>
    </row>
    <row r="2986" spans="1:10" s="12" customFormat="1">
      <c r="A2986" s="53"/>
      <c r="B2986" s="82"/>
      <c r="C2986" s="53"/>
      <c r="D2986" s="82"/>
      <c r="E2986" s="59"/>
      <c r="F2986" s="59"/>
      <c r="H2986" s="107"/>
      <c r="I2986" s="107"/>
    </row>
    <row r="2987" spans="1:10" s="12" customFormat="1">
      <c r="A2987" s="53" t="s">
        <v>557</v>
      </c>
      <c r="B2987" s="82"/>
      <c r="C2987" s="53"/>
      <c r="D2987" s="82"/>
      <c r="E2987" s="59"/>
      <c r="F2987" s="59"/>
      <c r="H2987" s="107"/>
      <c r="I2987" s="107"/>
    </row>
    <row r="2988" spans="1:10" s="12" customFormat="1">
      <c r="A2988" s="53" t="s">
        <v>419</v>
      </c>
      <c r="B2988" s="82"/>
      <c r="C2988" s="53"/>
      <c r="D2988" s="82"/>
      <c r="E2988" s="59"/>
      <c r="F2988" s="59"/>
      <c r="H2988" s="107"/>
      <c r="I2988" s="107"/>
    </row>
    <row r="2989" spans="1:10" s="12" customFormat="1">
      <c r="A2989" s="53" t="s">
        <v>420</v>
      </c>
      <c r="B2989" s="82"/>
      <c r="C2989" s="53"/>
      <c r="D2989" s="82"/>
      <c r="E2989" s="59"/>
      <c r="F2989" s="59"/>
      <c r="H2989" s="107"/>
      <c r="I2989" s="107"/>
    </row>
    <row r="2990" spans="1:10" s="12" customFormat="1">
      <c r="A2990" s="53" t="s">
        <v>421</v>
      </c>
      <c r="B2990" s="82"/>
      <c r="C2990" s="53"/>
      <c r="D2990" s="82"/>
      <c r="E2990" s="59"/>
      <c r="F2990" s="59"/>
      <c r="H2990" s="107"/>
      <c r="I2990" s="107"/>
    </row>
    <row r="2991" spans="1:10" s="12" customFormat="1">
      <c r="A2991" s="53" t="s">
        <v>422</v>
      </c>
      <c r="B2991" s="82"/>
      <c r="C2991" s="53"/>
      <c r="D2991" s="82"/>
      <c r="E2991" s="59"/>
      <c r="F2991" s="59"/>
      <c r="H2991" s="107"/>
      <c r="I2991" s="107"/>
    </row>
    <row r="2992" spans="1:10" s="12" customFormat="1" hidden="1">
      <c r="A2992" s="108" t="s">
        <v>423</v>
      </c>
      <c r="B2992" s="363">
        <v>0</v>
      </c>
      <c r="C2992" s="53"/>
      <c r="D2992" s="363"/>
      <c r="E2992" s="59"/>
      <c r="F2992" s="63">
        <f t="shared" ref="F2992:F2999" si="29">B2992*D2992</f>
        <v>0</v>
      </c>
      <c r="H2992" s="107"/>
      <c r="I2992" s="107"/>
    </row>
    <row r="2993" spans="1:9" s="12" customFormat="1">
      <c r="A2993" s="108" t="s">
        <v>424</v>
      </c>
      <c r="B2993" s="363">
        <v>15</v>
      </c>
      <c r="C2993" s="53"/>
      <c r="D2993" s="363"/>
      <c r="E2993" s="59"/>
      <c r="F2993" s="63">
        <f>B2993*D2993</f>
        <v>0</v>
      </c>
      <c r="H2993" s="107"/>
      <c r="I2993" s="107"/>
    </row>
    <row r="2994" spans="1:9" s="12" customFormat="1">
      <c r="A2994" s="108" t="s">
        <v>425</v>
      </c>
      <c r="B2994" s="363">
        <v>119.29</v>
      </c>
      <c r="C2994" s="53"/>
      <c r="D2994" s="363"/>
      <c r="E2994" s="59"/>
      <c r="F2994" s="63">
        <f t="shared" si="29"/>
        <v>0</v>
      </c>
      <c r="H2994" s="107"/>
      <c r="I2994" s="107"/>
    </row>
    <row r="2995" spans="1:9" s="12" customFormat="1" hidden="1">
      <c r="A2995" s="108" t="s">
        <v>426</v>
      </c>
      <c r="B2995" s="363">
        <v>0</v>
      </c>
      <c r="C2995" s="53"/>
      <c r="D2995" s="363"/>
      <c r="E2995" s="59"/>
      <c r="F2995" s="63">
        <f t="shared" si="29"/>
        <v>0</v>
      </c>
      <c r="H2995" s="107"/>
      <c r="I2995" s="107"/>
    </row>
    <row r="2996" spans="1:9" s="12" customFormat="1" hidden="1">
      <c r="A2996" s="108" t="s">
        <v>427</v>
      </c>
      <c r="B2996" s="363">
        <v>0</v>
      </c>
      <c r="C2996" s="53"/>
      <c r="D2996" s="363"/>
      <c r="E2996" s="59"/>
      <c r="F2996" s="63">
        <f t="shared" si="29"/>
        <v>0</v>
      </c>
      <c r="H2996" s="107"/>
      <c r="I2996" s="107"/>
    </row>
    <row r="2997" spans="1:9" s="111" customFormat="1" hidden="1">
      <c r="A2997" s="108" t="s">
        <v>428</v>
      </c>
      <c r="B2997" s="368"/>
      <c r="C2997" s="57"/>
      <c r="D2997" s="368"/>
      <c r="E2997" s="110"/>
      <c r="F2997" s="63">
        <f t="shared" si="29"/>
        <v>0</v>
      </c>
      <c r="H2997" s="112"/>
      <c r="I2997" s="112"/>
    </row>
    <row r="2998" spans="1:9" s="111" customFormat="1" hidden="1">
      <c r="A2998" s="108" t="s">
        <v>429</v>
      </c>
      <c r="B2998" s="368">
        <v>0</v>
      </c>
      <c r="C2998" s="57"/>
      <c r="D2998" s="368"/>
      <c r="E2998" s="110"/>
      <c r="F2998" s="63">
        <f>B2998*D2998</f>
        <v>0</v>
      </c>
      <c r="H2998" s="112"/>
      <c r="I2998" s="112"/>
    </row>
    <row r="2999" spans="1:9" s="12" customFormat="1" ht="15.75" hidden="1" customHeight="1">
      <c r="A2999" s="108" t="s">
        <v>430</v>
      </c>
      <c r="B2999" s="363">
        <v>0</v>
      </c>
      <c r="C2999" s="53"/>
      <c r="D2999" s="363"/>
      <c r="E2999" s="59"/>
      <c r="F2999" s="63">
        <f t="shared" si="29"/>
        <v>0</v>
      </c>
      <c r="H2999" s="107"/>
      <c r="I2999" s="107"/>
    </row>
    <row r="3000" spans="1:9" s="12" customFormat="1">
      <c r="A3000" s="113" t="s">
        <v>234</v>
      </c>
      <c r="B3000" s="82">
        <f>SUM(B2992:B2999)</f>
        <v>134.29000000000002</v>
      </c>
      <c r="C3000" s="53"/>
      <c r="D3000" s="82"/>
      <c r="E3000" s="59"/>
      <c r="F3000" s="59"/>
      <c r="H3000" s="107"/>
      <c r="I3000" s="107"/>
    </row>
    <row r="3001" spans="1:9" s="12" customFormat="1">
      <c r="A3001" s="113"/>
      <c r="B3001" s="82"/>
      <c r="C3001" s="53"/>
      <c r="D3001" s="82"/>
      <c r="E3001" s="59"/>
      <c r="F3001" s="59"/>
      <c r="H3001" s="107"/>
      <c r="I3001" s="107"/>
    </row>
    <row r="3002" spans="1:9" s="12" customFormat="1">
      <c r="A3002" s="53" t="s">
        <v>242</v>
      </c>
      <c r="B3002" s="82"/>
      <c r="C3002" s="53"/>
      <c r="D3002" s="82"/>
      <c r="E3002" s="59"/>
      <c r="F3002" s="59"/>
      <c r="H3002" s="107"/>
      <c r="I3002" s="107"/>
    </row>
    <row r="3003" spans="1:9" s="12" customFormat="1" ht="25.5">
      <c r="A3003" s="60" t="s">
        <v>334</v>
      </c>
      <c r="B3003" s="82"/>
      <c r="C3003" s="53"/>
      <c r="D3003" s="82"/>
      <c r="E3003" s="59"/>
      <c r="F3003" s="59"/>
      <c r="H3003" s="107"/>
      <c r="I3003" s="107"/>
    </row>
    <row r="3004" spans="1:9" s="12" customFormat="1">
      <c r="A3004" s="58" t="s">
        <v>431</v>
      </c>
      <c r="B3004" s="82">
        <f>B3000</f>
        <v>134.29000000000002</v>
      </c>
      <c r="C3004" s="53"/>
      <c r="D3004" s="363"/>
      <c r="E3004" s="59"/>
      <c r="F3004" s="63">
        <f>B3004*D3004</f>
        <v>0</v>
      </c>
      <c r="H3004" s="107"/>
      <c r="I3004" s="107"/>
    </row>
    <row r="3005" spans="1:9" s="12" customFormat="1">
      <c r="A3005" s="113"/>
      <c r="B3005" s="82"/>
      <c r="C3005" s="53"/>
      <c r="D3005" s="82"/>
      <c r="E3005" s="59"/>
      <c r="F3005" s="59"/>
      <c r="H3005" s="107"/>
      <c r="I3005" s="107"/>
    </row>
    <row r="3006" spans="1:9" s="12" customFormat="1" ht="77.25" hidden="1" customHeight="1">
      <c r="A3006" s="60" t="s">
        <v>319</v>
      </c>
      <c r="B3006" s="362"/>
      <c r="C3006" s="62"/>
      <c r="D3006" s="362"/>
      <c r="E3006" s="61"/>
      <c r="F3006" s="384"/>
      <c r="H3006" s="107"/>
      <c r="I3006" s="107"/>
    </row>
    <row r="3007" spans="1:9" s="12" customFormat="1" hidden="1">
      <c r="A3007" s="67" t="s">
        <v>320</v>
      </c>
      <c r="B3007" s="82">
        <v>0</v>
      </c>
      <c r="C3007" s="53"/>
      <c r="D3007" s="211">
        <v>25</v>
      </c>
      <c r="E3007" s="59"/>
      <c r="F3007" s="68">
        <f>B3007*D3007</f>
        <v>0</v>
      </c>
      <c r="H3007" s="107"/>
      <c r="I3007" s="107"/>
    </row>
    <row r="3008" spans="1:9" s="12" customFormat="1" hidden="1">
      <c r="A3008" s="67" t="s">
        <v>332</v>
      </c>
      <c r="B3008" s="82">
        <v>0</v>
      </c>
      <c r="C3008" s="53"/>
      <c r="D3008" s="211">
        <v>25</v>
      </c>
      <c r="E3008" s="59"/>
      <c r="F3008" s="68">
        <f>B3008*D3008</f>
        <v>0</v>
      </c>
      <c r="H3008" s="107"/>
      <c r="I3008" s="107"/>
    </row>
    <row r="3009" spans="1:9" s="12" customFormat="1" hidden="1">
      <c r="A3009" s="67" t="s">
        <v>321</v>
      </c>
      <c r="B3009" s="82">
        <v>0</v>
      </c>
      <c r="C3009" s="53"/>
      <c r="D3009" s="211">
        <v>0</v>
      </c>
      <c r="E3009" s="59"/>
      <c r="F3009" s="68">
        <f>B3009*D3009</f>
        <v>0</v>
      </c>
      <c r="H3009" s="107"/>
      <c r="I3009" s="107"/>
    </row>
    <row r="3010" spans="1:9" s="12" customFormat="1" hidden="1">
      <c r="A3010" s="113"/>
      <c r="B3010" s="82"/>
      <c r="C3010" s="53"/>
      <c r="D3010" s="82"/>
      <c r="E3010" s="59"/>
      <c r="F3010" s="59"/>
      <c r="H3010" s="107"/>
      <c r="I3010" s="107"/>
    </row>
    <row r="3011" spans="1:9" s="12" customFormat="1" hidden="1">
      <c r="A3011" s="53" t="s">
        <v>548</v>
      </c>
      <c r="B3011" s="82"/>
      <c r="C3011" s="53"/>
      <c r="D3011" s="82"/>
      <c r="E3011" s="59"/>
      <c r="F3011" s="59"/>
      <c r="H3011" s="107"/>
      <c r="I3011" s="107"/>
    </row>
    <row r="3012" spans="1:9" s="12" customFormat="1" hidden="1">
      <c r="A3012" s="53" t="s">
        <v>265</v>
      </c>
      <c r="B3012" s="82"/>
      <c r="C3012" s="53"/>
      <c r="D3012" s="82"/>
      <c r="E3012" s="59"/>
      <c r="F3012" s="59"/>
      <c r="H3012" s="107"/>
      <c r="I3012" s="107"/>
    </row>
    <row r="3013" spans="1:9" s="12" customFormat="1" hidden="1">
      <c r="A3013" s="53" t="s">
        <v>266</v>
      </c>
      <c r="B3013" s="82"/>
      <c r="C3013" s="53"/>
      <c r="D3013" s="82"/>
      <c r="E3013" s="59"/>
      <c r="F3013" s="59"/>
      <c r="H3013" s="107"/>
      <c r="I3013" s="107"/>
    </row>
    <row r="3014" spans="1:9" s="12" customFormat="1" hidden="1">
      <c r="A3014" s="53" t="s">
        <v>309</v>
      </c>
      <c r="B3014" s="82"/>
      <c r="C3014" s="53"/>
      <c r="D3014" s="82"/>
      <c r="E3014" s="59"/>
      <c r="F3014" s="59"/>
      <c r="H3014" s="107"/>
      <c r="I3014" s="107"/>
    </row>
    <row r="3015" spans="1:9" s="12" customFormat="1" hidden="1">
      <c r="A3015" s="53" t="s">
        <v>308</v>
      </c>
      <c r="B3015" s="82"/>
      <c r="C3015" s="53"/>
      <c r="D3015" s="82"/>
      <c r="E3015" s="59"/>
      <c r="F3015" s="59"/>
      <c r="H3015" s="107"/>
      <c r="I3015" s="107"/>
    </row>
    <row r="3016" spans="1:9" s="12" customFormat="1" hidden="1">
      <c r="A3016" s="53" t="s">
        <v>249</v>
      </c>
      <c r="B3016" s="82"/>
      <c r="C3016" s="53"/>
      <c r="D3016" s="82"/>
      <c r="E3016" s="59"/>
      <c r="F3016" s="59"/>
      <c r="H3016" s="107"/>
      <c r="I3016" s="107"/>
    </row>
    <row r="3017" spans="1:9" s="12" customFormat="1" hidden="1">
      <c r="A3017" s="53" t="s">
        <v>250</v>
      </c>
      <c r="B3017" s="82"/>
      <c r="C3017" s="53"/>
      <c r="D3017" s="82"/>
      <c r="E3017" s="59"/>
      <c r="F3017" s="59"/>
      <c r="H3017" s="107"/>
      <c r="I3017" s="107"/>
    </row>
    <row r="3018" spans="1:9" s="12" customFormat="1" hidden="1">
      <c r="A3018" s="67" t="s">
        <v>44</v>
      </c>
      <c r="B3018" s="82">
        <v>0</v>
      </c>
      <c r="C3018" s="53"/>
      <c r="D3018" s="211">
        <v>15</v>
      </c>
      <c r="E3018" s="59"/>
      <c r="F3018" s="68">
        <f>B3018*D3018</f>
        <v>0</v>
      </c>
      <c r="H3018" s="107"/>
      <c r="I3018" s="107"/>
    </row>
    <row r="3019" spans="1:9" hidden="1">
      <c r="A3019" s="53"/>
      <c r="B3019" s="82"/>
      <c r="C3019" s="53"/>
      <c r="D3019" s="82"/>
      <c r="E3019" s="59"/>
      <c r="F3019" s="59"/>
      <c r="H3019" s="86"/>
      <c r="I3019" s="86"/>
    </row>
    <row r="3020" spans="1:9" hidden="1">
      <c r="A3020" s="53" t="s">
        <v>549</v>
      </c>
      <c r="B3020" s="82"/>
      <c r="C3020" s="20"/>
      <c r="D3020" s="364"/>
      <c r="E3020" s="21"/>
      <c r="F3020" s="21"/>
      <c r="H3020" s="86"/>
      <c r="I3020" s="86"/>
    </row>
    <row r="3021" spans="1:9" hidden="1">
      <c r="A3021" s="53" t="s">
        <v>170</v>
      </c>
      <c r="B3021" s="82"/>
      <c r="C3021" s="20"/>
      <c r="D3021" s="364"/>
      <c r="E3021" s="21"/>
      <c r="F3021" s="21"/>
      <c r="H3021" s="86"/>
      <c r="I3021" s="86"/>
    </row>
    <row r="3022" spans="1:9" hidden="1">
      <c r="A3022" s="53" t="s">
        <v>184</v>
      </c>
      <c r="B3022" s="82"/>
      <c r="C3022" s="20"/>
      <c r="D3022" s="364"/>
      <c r="E3022" s="21"/>
      <c r="F3022" s="21"/>
      <c r="H3022" s="86"/>
      <c r="I3022" s="86"/>
    </row>
    <row r="3023" spans="1:9" hidden="1">
      <c r="A3023" s="53" t="s">
        <v>171</v>
      </c>
      <c r="B3023" s="82"/>
      <c r="C3023" s="20"/>
      <c r="D3023" s="364"/>
      <c r="E3023" s="21"/>
      <c r="F3023" s="21"/>
      <c r="H3023" s="86"/>
      <c r="I3023" s="86"/>
    </row>
    <row r="3024" spans="1:9" hidden="1">
      <c r="A3024" s="53" t="s">
        <v>172</v>
      </c>
      <c r="B3024" s="82"/>
      <c r="C3024" s="20"/>
      <c r="D3024" s="364"/>
      <c r="E3024" s="21"/>
      <c r="F3024" s="21"/>
      <c r="H3024" s="86"/>
      <c r="I3024" s="86"/>
    </row>
    <row r="3025" spans="1:9" hidden="1">
      <c r="A3025" s="53" t="s">
        <v>173</v>
      </c>
      <c r="B3025" s="82"/>
      <c r="C3025" s="20"/>
      <c r="D3025" s="364"/>
      <c r="E3025" s="21"/>
      <c r="F3025" s="21"/>
      <c r="H3025" s="86"/>
      <c r="I3025" s="86"/>
    </row>
    <row r="3026" spans="1:9" hidden="1">
      <c r="A3026" s="53" t="s">
        <v>182</v>
      </c>
      <c r="B3026" s="82"/>
      <c r="C3026" s="20"/>
      <c r="D3026" s="364"/>
      <c r="E3026" s="21"/>
      <c r="F3026" s="21"/>
      <c r="H3026" s="86"/>
      <c r="I3026" s="86"/>
    </row>
    <row r="3027" spans="1:9" hidden="1">
      <c r="A3027" s="53" t="s">
        <v>174</v>
      </c>
      <c r="B3027" s="82"/>
      <c r="C3027" s="20"/>
      <c r="D3027" s="364"/>
      <c r="E3027" s="21"/>
      <c r="F3027" s="21"/>
      <c r="H3027" s="86"/>
      <c r="I3027" s="86"/>
    </row>
    <row r="3028" spans="1:9" hidden="1">
      <c r="A3028" s="53" t="s">
        <v>183</v>
      </c>
      <c r="B3028" s="82"/>
      <c r="C3028" s="20"/>
      <c r="D3028" s="364"/>
      <c r="E3028" s="21"/>
      <c r="F3028" s="21"/>
      <c r="H3028" s="86"/>
      <c r="I3028" s="86"/>
    </row>
    <row r="3029" spans="1:9" hidden="1">
      <c r="A3029" s="58" t="s">
        <v>431</v>
      </c>
      <c r="B3029" s="82">
        <v>0</v>
      </c>
      <c r="C3029" s="20"/>
      <c r="D3029" s="363">
        <v>500</v>
      </c>
      <c r="E3029" s="21"/>
      <c r="F3029" s="63">
        <f>B3029*D3029</f>
        <v>0</v>
      </c>
      <c r="H3029" s="86"/>
      <c r="I3029" s="86"/>
    </row>
    <row r="3030" spans="1:9" hidden="1">
      <c r="A3030" s="22"/>
      <c r="B3030" s="364"/>
      <c r="C3030" s="20"/>
      <c r="D3030" s="364"/>
      <c r="E3030" s="21"/>
      <c r="F3030" s="21"/>
      <c r="H3030" s="86"/>
      <c r="I3030" s="86"/>
    </row>
    <row r="3031" spans="1:9" hidden="1">
      <c r="A3031" s="53" t="s">
        <v>317</v>
      </c>
      <c r="B3031" s="82"/>
      <c r="C3031" s="20"/>
      <c r="D3031" s="364"/>
      <c r="E3031" s="21"/>
      <c r="F3031" s="21"/>
      <c r="H3031" s="86"/>
      <c r="I3031" s="86"/>
    </row>
    <row r="3032" spans="1:9" hidden="1">
      <c r="A3032" s="53" t="s">
        <v>175</v>
      </c>
      <c r="B3032" s="82"/>
      <c r="C3032" s="20"/>
      <c r="D3032" s="364"/>
      <c r="E3032" s="21"/>
      <c r="F3032" s="21"/>
      <c r="H3032" s="86"/>
      <c r="I3032" s="86"/>
    </row>
    <row r="3033" spans="1:9" hidden="1">
      <c r="A3033" s="53" t="s">
        <v>176</v>
      </c>
      <c r="B3033" s="82"/>
      <c r="C3033" s="20"/>
      <c r="D3033" s="364"/>
      <c r="E3033" s="21"/>
      <c r="F3033" s="21"/>
      <c r="H3033" s="86"/>
      <c r="I3033" s="86"/>
    </row>
    <row r="3034" spans="1:9" hidden="1">
      <c r="A3034" s="53" t="s">
        <v>177</v>
      </c>
      <c r="B3034" s="82"/>
      <c r="C3034" s="20"/>
      <c r="D3034" s="364"/>
      <c r="E3034" s="21"/>
      <c r="F3034" s="21"/>
      <c r="H3034" s="86"/>
      <c r="I3034" s="86"/>
    </row>
    <row r="3035" spans="1:9" hidden="1">
      <c r="A3035" s="53" t="s">
        <v>228</v>
      </c>
      <c r="B3035" s="82"/>
      <c r="C3035" s="20"/>
      <c r="D3035" s="364"/>
      <c r="E3035" s="21"/>
      <c r="F3035" s="21"/>
      <c r="H3035" s="86"/>
      <c r="I3035" s="86"/>
    </row>
    <row r="3036" spans="1:9" hidden="1">
      <c r="A3036" s="58" t="s">
        <v>431</v>
      </c>
      <c r="B3036" s="82">
        <v>0</v>
      </c>
      <c r="C3036" s="20"/>
      <c r="D3036" s="363">
        <v>0</v>
      </c>
      <c r="E3036" s="21"/>
      <c r="F3036" s="63">
        <f>B3036*D3036</f>
        <v>0</v>
      </c>
      <c r="H3036" s="86"/>
      <c r="I3036" s="86"/>
    </row>
    <row r="3037" spans="1:9" hidden="1">
      <c r="A3037" s="20"/>
      <c r="B3037" s="364"/>
      <c r="C3037" s="20"/>
      <c r="D3037" s="364"/>
      <c r="E3037" s="21"/>
      <c r="F3037" s="21"/>
      <c r="H3037" s="86"/>
      <c r="I3037" s="86"/>
    </row>
    <row r="3038" spans="1:9" ht="15.75">
      <c r="A3038" s="23" t="s">
        <v>46</v>
      </c>
      <c r="B3038" s="416"/>
      <c r="C3038" s="114"/>
      <c r="D3038" s="25" t="s">
        <v>23</v>
      </c>
      <c r="E3038" s="26"/>
      <c r="F3038" s="385">
        <f>SUM(F2987:F3037)</f>
        <v>0</v>
      </c>
      <c r="H3038" s="86"/>
      <c r="I3038" s="115"/>
    </row>
    <row r="3039" spans="1:9" s="118" customFormat="1" ht="15">
      <c r="A3039" s="116"/>
      <c r="B3039" s="367"/>
      <c r="C3039" s="102"/>
      <c r="D3039" s="117"/>
      <c r="E3039" s="101"/>
      <c r="F3039" s="386"/>
      <c r="H3039" s="119"/>
      <c r="I3039" s="120"/>
    </row>
    <row r="3040" spans="1:9" ht="15.75">
      <c r="A3040" s="9" t="s">
        <v>26</v>
      </c>
      <c r="B3040" s="82"/>
      <c r="C3040" s="53"/>
      <c r="D3040" s="82"/>
      <c r="E3040" s="59"/>
      <c r="F3040" s="59"/>
      <c r="H3040" s="86"/>
      <c r="I3040" s="115"/>
    </row>
    <row r="3041" spans="1:9" s="123" customFormat="1" ht="12">
      <c r="A3041" s="121"/>
      <c r="B3041" s="369"/>
      <c r="C3041" s="121"/>
      <c r="D3041" s="369"/>
      <c r="E3041" s="122"/>
      <c r="F3041" s="122"/>
      <c r="H3041" s="124"/>
      <c r="I3041" s="124"/>
    </row>
    <row r="3042" spans="1:9" s="123" customFormat="1">
      <c r="A3042" s="83" t="s">
        <v>558</v>
      </c>
      <c r="B3042" s="82"/>
      <c r="C3042" s="53"/>
      <c r="D3042" s="82"/>
      <c r="E3042" s="59"/>
      <c r="F3042" s="59"/>
      <c r="H3042" s="124"/>
      <c r="I3042" s="124"/>
    </row>
    <row r="3043" spans="1:9" s="123" customFormat="1" ht="25.5">
      <c r="A3043" s="83" t="s">
        <v>434</v>
      </c>
      <c r="B3043" s="82"/>
      <c r="C3043" s="53"/>
      <c r="D3043" s="82"/>
      <c r="E3043" s="59"/>
      <c r="F3043" s="59"/>
      <c r="H3043" s="124"/>
      <c r="I3043" s="124"/>
    </row>
    <row r="3044" spans="1:9" s="123" customFormat="1" ht="51">
      <c r="A3044" s="60" t="s">
        <v>435</v>
      </c>
      <c r="B3044" s="82"/>
      <c r="C3044" s="53"/>
      <c r="D3044" s="82"/>
      <c r="E3044" s="59"/>
      <c r="F3044" s="59"/>
      <c r="H3044" s="124"/>
      <c r="I3044" s="124"/>
    </row>
    <row r="3045" spans="1:9" s="123" customFormat="1" ht="40.700000000000003" customHeight="1">
      <c r="A3045" s="60" t="s">
        <v>436</v>
      </c>
      <c r="B3045" s="82"/>
      <c r="C3045" s="53"/>
      <c r="D3045" s="82"/>
      <c r="E3045" s="59"/>
      <c r="F3045" s="59"/>
      <c r="H3045" s="124"/>
      <c r="I3045" s="124"/>
    </row>
    <row r="3046" spans="1:9" s="123" customFormat="1">
      <c r="A3046" s="83" t="s">
        <v>231</v>
      </c>
      <c r="B3046" s="82"/>
      <c r="C3046" s="53"/>
      <c r="D3046" s="82"/>
      <c r="E3046" s="59"/>
      <c r="F3046" s="59"/>
      <c r="H3046" s="124"/>
      <c r="I3046" s="124"/>
    </row>
    <row r="3047" spans="1:9" s="123" customFormat="1" ht="25.5">
      <c r="A3047" s="83" t="s">
        <v>437</v>
      </c>
      <c r="B3047" s="82"/>
      <c r="C3047" s="53"/>
      <c r="D3047" s="82"/>
      <c r="E3047" s="59"/>
      <c r="F3047" s="59"/>
      <c r="H3047" s="124"/>
      <c r="I3047" s="124"/>
    </row>
    <row r="3048" spans="1:9" s="123" customFormat="1">
      <c r="A3048" s="67" t="s">
        <v>311</v>
      </c>
      <c r="B3048" s="82">
        <f>B3050*0.95</f>
        <v>133.37049999999999</v>
      </c>
      <c r="C3048" s="125"/>
      <c r="D3048" s="211"/>
      <c r="E3048" s="59"/>
      <c r="F3048" s="68">
        <f>B3048*D3048</f>
        <v>0</v>
      </c>
      <c r="H3048" s="124"/>
      <c r="I3048" s="124"/>
    </row>
    <row r="3049" spans="1:9" s="123" customFormat="1">
      <c r="A3049" s="67" t="s">
        <v>312</v>
      </c>
      <c r="B3049" s="211">
        <f>0.05*B3050</f>
        <v>7.0194999999999999</v>
      </c>
      <c r="C3049" s="125"/>
      <c r="D3049" s="211"/>
      <c r="E3049" s="59"/>
      <c r="F3049" s="68">
        <f>B3049*D3049</f>
        <v>0</v>
      </c>
      <c r="H3049" s="124"/>
      <c r="I3049" s="124"/>
    </row>
    <row r="3050" spans="1:9" s="123" customFormat="1">
      <c r="A3050" s="67" t="s">
        <v>24</v>
      </c>
      <c r="B3050" s="82">
        <v>140.38999999999999</v>
      </c>
      <c r="C3050" s="125"/>
      <c r="D3050" s="82"/>
      <c r="E3050" s="59"/>
      <c r="F3050" s="59"/>
      <c r="H3050" s="124"/>
      <c r="I3050" s="124"/>
    </row>
    <row r="3051" spans="1:9" s="123" customFormat="1">
      <c r="A3051" s="53"/>
      <c r="B3051" s="82"/>
      <c r="C3051" s="53"/>
      <c r="D3051" s="82"/>
      <c r="E3051" s="59"/>
      <c r="F3051" s="59"/>
      <c r="H3051" s="124"/>
      <c r="I3051" s="124"/>
    </row>
    <row r="3052" spans="1:9" s="123" customFormat="1">
      <c r="A3052" s="53" t="s">
        <v>55</v>
      </c>
      <c r="B3052" s="82"/>
      <c r="C3052" s="53"/>
      <c r="D3052" s="82"/>
      <c r="E3052" s="59"/>
      <c r="F3052" s="59"/>
      <c r="H3052" s="124"/>
      <c r="I3052" s="124"/>
    </row>
    <row r="3053" spans="1:9" s="123" customFormat="1">
      <c r="A3053" s="53" t="s">
        <v>559</v>
      </c>
      <c r="B3053" s="82"/>
      <c r="C3053" s="53"/>
      <c r="D3053" s="82"/>
      <c r="E3053" s="59"/>
      <c r="F3053" s="59"/>
      <c r="H3053" s="124"/>
      <c r="I3053" s="124"/>
    </row>
    <row r="3054" spans="1:9" s="123" customFormat="1">
      <c r="A3054" s="53" t="s">
        <v>439</v>
      </c>
      <c r="B3054" s="82"/>
      <c r="C3054" s="53"/>
      <c r="D3054" s="82"/>
      <c r="E3054" s="59"/>
      <c r="F3054" s="59"/>
      <c r="H3054" s="124"/>
      <c r="I3054" s="124"/>
    </row>
    <row r="3055" spans="1:9" s="123" customFormat="1">
      <c r="A3055" s="53" t="s">
        <v>57</v>
      </c>
      <c r="B3055" s="82"/>
      <c r="C3055" s="53"/>
      <c r="D3055" s="82"/>
      <c r="E3055" s="59"/>
      <c r="F3055" s="59"/>
      <c r="H3055" s="124"/>
      <c r="I3055" s="124"/>
    </row>
    <row r="3056" spans="1:9" s="123" customFormat="1">
      <c r="A3056" s="53" t="s">
        <v>200</v>
      </c>
      <c r="B3056" s="82"/>
      <c r="C3056" s="53"/>
      <c r="D3056" s="82"/>
      <c r="E3056" s="59"/>
      <c r="F3056" s="59"/>
      <c r="H3056" s="124"/>
      <c r="I3056" s="124"/>
    </row>
    <row r="3057" spans="1:9" s="123" customFormat="1">
      <c r="A3057" s="67" t="s">
        <v>25</v>
      </c>
      <c r="B3057" s="82">
        <v>12</v>
      </c>
      <c r="C3057" s="53"/>
      <c r="D3057" s="211"/>
      <c r="E3057" s="59"/>
      <c r="F3057" s="68">
        <f>B3057*D3057</f>
        <v>0</v>
      </c>
      <c r="H3057" s="124"/>
      <c r="I3057" s="124"/>
    </row>
    <row r="3058" spans="1:9" s="123" customFormat="1">
      <c r="A3058" s="53"/>
      <c r="B3058" s="82"/>
      <c r="C3058" s="53"/>
      <c r="D3058" s="82"/>
      <c r="E3058" s="59"/>
      <c r="F3058" s="59"/>
      <c r="H3058" s="124"/>
      <c r="I3058" s="124"/>
    </row>
    <row r="3059" spans="1:9" s="123" customFormat="1">
      <c r="A3059" s="53" t="s">
        <v>58</v>
      </c>
      <c r="B3059" s="82"/>
      <c r="C3059" s="53"/>
      <c r="D3059" s="82"/>
      <c r="E3059" s="59"/>
      <c r="F3059" s="59"/>
      <c r="H3059" s="124"/>
      <c r="I3059" s="124"/>
    </row>
    <row r="3060" spans="1:9" s="123" customFormat="1">
      <c r="A3060" s="53" t="s">
        <v>59</v>
      </c>
      <c r="B3060" s="82"/>
      <c r="C3060" s="53"/>
      <c r="D3060" s="82"/>
      <c r="E3060" s="59"/>
      <c r="F3060" s="59"/>
      <c r="H3060" s="124"/>
      <c r="I3060" s="124"/>
    </row>
    <row r="3061" spans="1:9" s="123" customFormat="1">
      <c r="A3061" s="53" t="s">
        <v>60</v>
      </c>
      <c r="B3061" s="82"/>
      <c r="C3061" s="53"/>
      <c r="D3061" s="82"/>
      <c r="E3061" s="59"/>
      <c r="F3061" s="59"/>
      <c r="H3061" s="124"/>
      <c r="I3061" s="124"/>
    </row>
    <row r="3062" spans="1:9" s="123" customFormat="1">
      <c r="A3062" s="53" t="s">
        <v>440</v>
      </c>
      <c r="B3062" s="82"/>
      <c r="C3062" s="53"/>
      <c r="D3062" s="82"/>
      <c r="E3062" s="59"/>
      <c r="F3062" s="59"/>
      <c r="H3062" s="124"/>
      <c r="I3062" s="124"/>
    </row>
    <row r="3063" spans="1:9" s="123" customFormat="1">
      <c r="A3063" s="53" t="s">
        <v>441</v>
      </c>
      <c r="B3063" s="82"/>
      <c r="C3063" s="53"/>
      <c r="D3063" s="82"/>
      <c r="E3063" s="59"/>
      <c r="F3063" s="59"/>
      <c r="H3063" s="124"/>
      <c r="I3063" s="124"/>
    </row>
    <row r="3064" spans="1:9" s="123" customFormat="1">
      <c r="A3064" s="53" t="s">
        <v>64</v>
      </c>
      <c r="B3064" s="82"/>
      <c r="C3064" s="53"/>
      <c r="D3064" s="82"/>
      <c r="E3064" s="59"/>
      <c r="F3064" s="59"/>
      <c r="H3064" s="124"/>
      <c r="I3064" s="124"/>
    </row>
    <row r="3065" spans="1:9" s="123" customFormat="1">
      <c r="A3065" s="67" t="s">
        <v>22</v>
      </c>
      <c r="B3065" s="82">
        <v>107.43</v>
      </c>
      <c r="C3065" s="67"/>
      <c r="D3065" s="211"/>
      <c r="E3065" s="59"/>
      <c r="F3065" s="68">
        <f>B3065*D3065</f>
        <v>0</v>
      </c>
      <c r="H3065" s="124"/>
      <c r="I3065" s="124"/>
    </row>
    <row r="3066" spans="1:9" s="123" customFormat="1">
      <c r="A3066" s="53"/>
      <c r="B3066" s="82"/>
      <c r="C3066" s="53"/>
      <c r="D3066" s="82"/>
      <c r="E3066" s="59"/>
      <c r="F3066" s="59"/>
      <c r="H3066" s="124"/>
      <c r="I3066" s="124"/>
    </row>
    <row r="3067" spans="1:9" s="123" customFormat="1">
      <c r="A3067" s="53" t="s">
        <v>65</v>
      </c>
      <c r="B3067" s="82"/>
      <c r="C3067" s="53"/>
      <c r="D3067" s="82"/>
      <c r="E3067" s="59"/>
      <c r="F3067" s="59"/>
      <c r="H3067" s="124"/>
      <c r="I3067" s="124"/>
    </row>
    <row r="3068" spans="1:9" s="123" customFormat="1">
      <c r="A3068" s="53" t="s">
        <v>442</v>
      </c>
      <c r="B3068" s="82"/>
      <c r="C3068" s="53"/>
      <c r="D3068" s="82"/>
      <c r="E3068" s="59"/>
      <c r="F3068" s="59"/>
      <c r="H3068" s="124"/>
      <c r="I3068" s="124"/>
    </row>
    <row r="3069" spans="1:9" s="123" customFormat="1">
      <c r="A3069" s="67" t="s">
        <v>25</v>
      </c>
      <c r="B3069" s="82">
        <v>10.74</v>
      </c>
      <c r="C3069" s="53"/>
      <c r="D3069" s="211"/>
      <c r="E3069" s="59"/>
      <c r="F3069" s="68">
        <f>B3069*D3069</f>
        <v>0</v>
      </c>
      <c r="H3069" s="124"/>
      <c r="I3069" s="124"/>
    </row>
    <row r="3070" spans="1:9" s="123" customFormat="1">
      <c r="A3070" s="53"/>
      <c r="B3070" s="82"/>
      <c r="C3070" s="53"/>
      <c r="D3070" s="82"/>
      <c r="E3070" s="59"/>
      <c r="F3070" s="59"/>
      <c r="H3070" s="124"/>
      <c r="I3070" s="124"/>
    </row>
    <row r="3071" spans="1:9" s="123" customFormat="1" ht="76.5">
      <c r="A3071" s="60" t="s">
        <v>443</v>
      </c>
      <c r="B3071" s="82"/>
      <c r="C3071" s="53"/>
      <c r="D3071" s="82"/>
      <c r="E3071" s="59"/>
      <c r="F3071" s="59"/>
      <c r="H3071" s="124"/>
      <c r="I3071" s="124"/>
    </row>
    <row r="3072" spans="1:9" s="123" customFormat="1">
      <c r="A3072" s="81" t="s">
        <v>444</v>
      </c>
      <c r="B3072" s="82"/>
      <c r="C3072" s="53"/>
      <c r="D3072" s="82"/>
      <c r="E3072" s="59"/>
      <c r="F3072" s="59"/>
      <c r="H3072" s="124"/>
      <c r="I3072" s="124"/>
    </row>
    <row r="3073" spans="1:9" s="123" customFormat="1">
      <c r="A3073" s="81" t="s">
        <v>445</v>
      </c>
      <c r="B3073" s="82"/>
      <c r="C3073" s="53"/>
      <c r="D3073" s="82"/>
      <c r="E3073" s="59"/>
      <c r="F3073" s="59"/>
      <c r="H3073" s="124"/>
      <c r="I3073" s="124"/>
    </row>
    <row r="3074" spans="1:9" s="123" customFormat="1">
      <c r="A3074" s="81" t="s">
        <v>80</v>
      </c>
      <c r="B3074" s="82"/>
      <c r="C3074" s="53"/>
      <c r="D3074" s="82"/>
      <c r="E3074" s="59"/>
      <c r="F3074" s="59"/>
      <c r="H3074" s="124"/>
      <c r="I3074" s="124"/>
    </row>
    <row r="3075" spans="1:9" s="123" customFormat="1">
      <c r="A3075" s="67" t="s">
        <v>25</v>
      </c>
      <c r="B3075" s="82">
        <v>45.53</v>
      </c>
      <c r="C3075" s="53"/>
      <c r="D3075" s="211"/>
      <c r="E3075" s="59"/>
      <c r="F3075" s="68">
        <f>B3075*D3075</f>
        <v>0</v>
      </c>
      <c r="H3075" s="124"/>
      <c r="I3075" s="124"/>
    </row>
    <row r="3076" spans="1:9" s="123" customFormat="1" ht="13.7" customHeight="1">
      <c r="A3076" s="53"/>
      <c r="B3076" s="82"/>
      <c r="C3076" s="53"/>
      <c r="D3076" s="82"/>
      <c r="E3076" s="59"/>
      <c r="F3076" s="59"/>
      <c r="H3076" s="124"/>
      <c r="I3076" s="124"/>
    </row>
    <row r="3077" spans="1:9" s="123" customFormat="1">
      <c r="A3077" s="53" t="s">
        <v>446</v>
      </c>
      <c r="B3077" s="82"/>
      <c r="C3077" s="53"/>
      <c r="D3077" s="82"/>
      <c r="E3077" s="59"/>
      <c r="F3077" s="59"/>
      <c r="H3077" s="124"/>
      <c r="I3077" s="124"/>
    </row>
    <row r="3078" spans="1:9" s="123" customFormat="1">
      <c r="A3078" s="53" t="s">
        <v>277</v>
      </c>
      <c r="B3078" s="82"/>
      <c r="C3078" s="53"/>
      <c r="D3078" s="82"/>
      <c r="E3078" s="59"/>
      <c r="F3078" s="59"/>
      <c r="H3078" s="124"/>
      <c r="I3078" s="124"/>
    </row>
    <row r="3079" spans="1:9" s="123" customFormat="1">
      <c r="A3079" s="53" t="s">
        <v>77</v>
      </c>
      <c r="B3079" s="82"/>
      <c r="C3079" s="53"/>
      <c r="D3079" s="82"/>
      <c r="E3079" s="59"/>
      <c r="F3079" s="59"/>
      <c r="H3079" s="124"/>
      <c r="I3079" s="124"/>
    </row>
    <row r="3080" spans="1:9" s="123" customFormat="1">
      <c r="A3080" s="53" t="s">
        <v>202</v>
      </c>
      <c r="B3080" s="82"/>
      <c r="C3080" s="53"/>
      <c r="D3080" s="82"/>
      <c r="E3080" s="59"/>
      <c r="F3080" s="59"/>
      <c r="H3080" s="124"/>
      <c r="I3080" s="124"/>
    </row>
    <row r="3081" spans="1:9" s="123" customFormat="1">
      <c r="A3081" s="53" t="s">
        <v>447</v>
      </c>
      <c r="B3081" s="82"/>
      <c r="C3081" s="53"/>
      <c r="D3081" s="82"/>
      <c r="E3081" s="59"/>
      <c r="F3081" s="59"/>
      <c r="H3081" s="124"/>
      <c r="I3081" s="124"/>
    </row>
    <row r="3082" spans="1:9" s="123" customFormat="1">
      <c r="A3082" s="53" t="s">
        <v>78</v>
      </c>
      <c r="B3082" s="82"/>
      <c r="C3082" s="53"/>
      <c r="D3082" s="82"/>
      <c r="E3082" s="59"/>
      <c r="F3082" s="59"/>
      <c r="H3082" s="124"/>
      <c r="I3082" s="124"/>
    </row>
    <row r="3083" spans="1:9" s="123" customFormat="1">
      <c r="A3083" s="53" t="s">
        <v>79</v>
      </c>
      <c r="B3083" s="82"/>
      <c r="C3083" s="53"/>
      <c r="D3083" s="82"/>
      <c r="E3083" s="59"/>
      <c r="F3083" s="59"/>
      <c r="H3083" s="124"/>
      <c r="I3083" s="124"/>
    </row>
    <row r="3084" spans="1:9" s="123" customFormat="1">
      <c r="A3084" s="53" t="s">
        <v>80</v>
      </c>
      <c r="B3084" s="82"/>
      <c r="C3084" s="53"/>
      <c r="D3084" s="82"/>
      <c r="E3084" s="59"/>
      <c r="F3084" s="59"/>
      <c r="H3084" s="124"/>
      <c r="I3084" s="124"/>
    </row>
    <row r="3085" spans="1:9" s="123" customFormat="1">
      <c r="A3085" s="67" t="s">
        <v>25</v>
      </c>
      <c r="B3085" s="82">
        <v>64.760000000000005</v>
      </c>
      <c r="C3085" s="125"/>
      <c r="D3085" s="211"/>
      <c r="E3085" s="59"/>
      <c r="F3085" s="68">
        <f>B3085*D3085</f>
        <v>0</v>
      </c>
      <c r="H3085" s="124"/>
      <c r="I3085" s="124"/>
    </row>
    <row r="3086" spans="1:9" s="123" customFormat="1">
      <c r="A3086" s="53"/>
      <c r="B3086" s="82"/>
      <c r="C3086" s="53"/>
      <c r="D3086" s="82"/>
      <c r="E3086" s="59"/>
      <c r="F3086" s="59"/>
      <c r="H3086" s="124"/>
      <c r="I3086" s="124"/>
    </row>
    <row r="3087" spans="1:9" s="123" customFormat="1" ht="38.25">
      <c r="A3087" s="70" t="s">
        <v>448</v>
      </c>
      <c r="B3087" s="82"/>
      <c r="C3087" s="53"/>
      <c r="D3087" s="82"/>
      <c r="E3087" s="59"/>
      <c r="F3087" s="59"/>
      <c r="H3087" s="124"/>
      <c r="I3087" s="124"/>
    </row>
    <row r="3088" spans="1:9" s="123" customFormat="1" ht="76.5">
      <c r="A3088" s="70" t="s">
        <v>335</v>
      </c>
      <c r="B3088" s="82"/>
      <c r="C3088" s="53"/>
      <c r="D3088" s="82"/>
      <c r="E3088" s="59"/>
      <c r="F3088" s="59"/>
      <c r="H3088" s="124"/>
      <c r="I3088" s="124"/>
    </row>
    <row r="3089" spans="1:9" s="123" customFormat="1" ht="63.75">
      <c r="A3089" s="70" t="s">
        <v>336</v>
      </c>
      <c r="B3089" s="82"/>
      <c r="C3089" s="53"/>
      <c r="D3089" s="82"/>
      <c r="E3089" s="59"/>
      <c r="F3089" s="59"/>
      <c r="H3089" s="124"/>
      <c r="I3089" s="124"/>
    </row>
    <row r="3090" spans="1:9" s="123" customFormat="1">
      <c r="A3090" s="67" t="s">
        <v>25</v>
      </c>
      <c r="B3090" s="82">
        <v>12</v>
      </c>
      <c r="C3090" s="53"/>
      <c r="D3090" s="211"/>
      <c r="E3090" s="59"/>
      <c r="F3090" s="68">
        <f>B3090*D3090</f>
        <v>0</v>
      </c>
      <c r="H3090" s="124"/>
      <c r="I3090" s="124"/>
    </row>
    <row r="3091" spans="1:9" s="123" customFormat="1">
      <c r="A3091" s="67"/>
      <c r="B3091" s="82"/>
      <c r="C3091" s="53"/>
      <c r="D3091" s="82"/>
      <c r="E3091" s="59"/>
      <c r="F3091" s="59"/>
      <c r="H3091" s="124"/>
      <c r="I3091" s="124"/>
    </row>
    <row r="3092" spans="1:9" s="123" customFormat="1">
      <c r="A3092" s="53" t="s">
        <v>338</v>
      </c>
      <c r="B3092" s="82"/>
      <c r="C3092" s="53"/>
      <c r="D3092" s="82"/>
      <c r="E3092" s="59"/>
      <c r="F3092" s="59"/>
      <c r="H3092" s="124"/>
      <c r="I3092" s="124"/>
    </row>
    <row r="3093" spans="1:9" s="123" customFormat="1">
      <c r="A3093" s="53" t="s">
        <v>81</v>
      </c>
      <c r="B3093" s="82"/>
      <c r="C3093" s="53"/>
      <c r="D3093" s="82"/>
      <c r="E3093" s="59"/>
      <c r="F3093" s="59"/>
      <c r="H3093" s="124"/>
      <c r="I3093" s="124"/>
    </row>
    <row r="3094" spans="1:9" s="123" customFormat="1">
      <c r="A3094" s="53" t="s">
        <v>279</v>
      </c>
      <c r="B3094" s="82"/>
      <c r="C3094" s="53"/>
      <c r="D3094" s="82"/>
      <c r="E3094" s="59"/>
      <c r="F3094" s="59"/>
      <c r="H3094" s="124"/>
      <c r="I3094" s="124"/>
    </row>
    <row r="3095" spans="1:9" s="123" customFormat="1">
      <c r="A3095" s="53" t="s">
        <v>287</v>
      </c>
      <c r="B3095" s="82"/>
      <c r="C3095" s="53"/>
      <c r="D3095" s="82"/>
      <c r="E3095" s="59"/>
      <c r="F3095" s="59"/>
      <c r="H3095" s="124"/>
      <c r="I3095" s="124"/>
    </row>
    <row r="3096" spans="1:9" s="123" customFormat="1">
      <c r="A3096" s="53" t="s">
        <v>82</v>
      </c>
      <c r="B3096" s="82"/>
      <c r="C3096" s="53"/>
      <c r="D3096" s="82"/>
      <c r="E3096" s="59"/>
      <c r="F3096" s="59"/>
      <c r="H3096" s="124"/>
      <c r="I3096" s="124"/>
    </row>
    <row r="3097" spans="1:9" s="123" customFormat="1">
      <c r="A3097" s="53" t="s">
        <v>83</v>
      </c>
      <c r="B3097" s="82"/>
      <c r="C3097" s="53"/>
      <c r="D3097" s="82"/>
      <c r="E3097" s="59"/>
      <c r="F3097" s="59"/>
      <c r="H3097" s="124"/>
      <c r="I3097" s="124"/>
    </row>
    <row r="3098" spans="1:9" s="123" customFormat="1">
      <c r="A3098" s="53" t="s">
        <v>449</v>
      </c>
      <c r="B3098" s="82"/>
      <c r="C3098" s="53"/>
      <c r="D3098" s="82"/>
      <c r="E3098" s="59"/>
      <c r="F3098" s="59"/>
      <c r="H3098" s="124"/>
      <c r="I3098" s="124"/>
    </row>
    <row r="3099" spans="1:9" s="123" customFormat="1">
      <c r="A3099" s="53" t="s">
        <v>450</v>
      </c>
      <c r="B3099" s="82"/>
      <c r="C3099" s="53"/>
      <c r="D3099" s="82"/>
      <c r="E3099" s="59"/>
      <c r="F3099" s="59"/>
      <c r="H3099" s="124"/>
      <c r="I3099" s="124"/>
    </row>
    <row r="3100" spans="1:9" s="123" customFormat="1">
      <c r="A3100" s="53" t="s">
        <v>80</v>
      </c>
      <c r="B3100" s="82"/>
      <c r="C3100" s="53"/>
      <c r="D3100" s="82"/>
      <c r="E3100" s="59"/>
      <c r="F3100" s="59"/>
      <c r="H3100" s="124"/>
      <c r="I3100" s="124"/>
    </row>
    <row r="3101" spans="1:9" s="123" customFormat="1">
      <c r="A3101" s="67" t="s">
        <v>25</v>
      </c>
      <c r="B3101" s="82">
        <f>B3000*1.1*0.25</f>
        <v>36.929750000000006</v>
      </c>
      <c r="C3101" s="53"/>
      <c r="D3101" s="211"/>
      <c r="E3101" s="59"/>
      <c r="F3101" s="68">
        <f>B3101*D3101</f>
        <v>0</v>
      </c>
      <c r="H3101" s="124"/>
      <c r="I3101" s="124"/>
    </row>
    <row r="3102" spans="1:9" s="123" customFormat="1">
      <c r="A3102" s="32"/>
      <c r="B3102" s="82"/>
      <c r="C3102" s="53"/>
      <c r="D3102" s="82"/>
      <c r="E3102" s="59"/>
      <c r="F3102" s="59"/>
      <c r="H3102" s="124"/>
      <c r="I3102" s="124"/>
    </row>
    <row r="3103" spans="1:9" s="123" customFormat="1">
      <c r="A3103" s="53" t="s">
        <v>339</v>
      </c>
      <c r="B3103" s="82"/>
      <c r="C3103" s="53"/>
      <c r="D3103" s="82"/>
      <c r="E3103" s="59"/>
      <c r="F3103" s="59"/>
      <c r="H3103" s="124"/>
      <c r="I3103" s="124"/>
    </row>
    <row r="3104" spans="1:9" s="123" customFormat="1">
      <c r="A3104" s="53" t="s">
        <v>268</v>
      </c>
      <c r="B3104" s="82"/>
      <c r="C3104" s="53"/>
      <c r="D3104" s="82"/>
      <c r="E3104" s="59"/>
      <c r="F3104" s="59"/>
      <c r="H3104" s="124"/>
      <c r="I3104" s="124"/>
    </row>
    <row r="3105" spans="1:9" s="123" customFormat="1">
      <c r="A3105" s="53" t="s">
        <v>27</v>
      </c>
      <c r="B3105" s="82"/>
      <c r="C3105" s="53"/>
      <c r="D3105" s="82"/>
      <c r="E3105" s="59"/>
      <c r="F3105" s="59"/>
      <c r="H3105" s="124"/>
      <c r="I3105" s="124"/>
    </row>
    <row r="3106" spans="1:9" s="123" customFormat="1">
      <c r="A3106" s="53" t="s">
        <v>28</v>
      </c>
      <c r="B3106" s="82"/>
      <c r="C3106" s="53"/>
      <c r="D3106" s="82"/>
      <c r="E3106" s="59"/>
      <c r="F3106" s="59"/>
      <c r="H3106" s="124"/>
      <c r="I3106" s="124"/>
    </row>
    <row r="3107" spans="1:9" s="123" customFormat="1">
      <c r="A3107" s="67" t="s">
        <v>25</v>
      </c>
      <c r="B3107" s="82">
        <f>B3050+B3057</f>
        <v>152.38999999999999</v>
      </c>
      <c r="C3107" s="53"/>
      <c r="D3107" s="211"/>
      <c r="E3107" s="59"/>
      <c r="F3107" s="68">
        <f>B3107*D3107</f>
        <v>0</v>
      </c>
      <c r="H3107" s="124"/>
      <c r="I3107" s="124"/>
    </row>
    <row r="3108" spans="1:9" s="123" customFormat="1">
      <c r="A3108" s="53"/>
      <c r="B3108" s="82"/>
      <c r="C3108" s="53"/>
      <c r="D3108" s="82"/>
      <c r="E3108" s="59"/>
      <c r="F3108" s="59"/>
      <c r="H3108" s="124"/>
      <c r="I3108" s="124"/>
    </row>
    <row r="3109" spans="1:9" ht="15.75">
      <c r="A3109" s="23" t="s">
        <v>26</v>
      </c>
      <c r="B3109" s="436"/>
      <c r="C3109" s="26"/>
      <c r="D3109" s="25" t="s">
        <v>23</v>
      </c>
      <c r="E3109" s="26"/>
      <c r="F3109" s="385">
        <f>SUM(F3041:F3108)</f>
        <v>0</v>
      </c>
      <c r="H3109" s="86"/>
      <c r="I3109" s="115"/>
    </row>
    <row r="3110" spans="1:9" ht="15">
      <c r="A3110" s="33"/>
      <c r="B3110" s="365"/>
      <c r="C3110" s="33"/>
      <c r="D3110" s="365"/>
      <c r="E3110" s="28"/>
      <c r="F3110" s="59"/>
      <c r="H3110" s="86"/>
      <c r="I3110" s="115"/>
    </row>
    <row r="3111" spans="1:9" ht="15.75">
      <c r="A3111" s="9" t="s">
        <v>451</v>
      </c>
      <c r="B3111" s="365"/>
      <c r="C3111" s="33"/>
      <c r="D3111" s="365"/>
      <c r="E3111" s="28"/>
      <c r="F3111" s="28"/>
      <c r="H3111" s="86"/>
      <c r="I3111" s="115"/>
    </row>
    <row r="3112" spans="1:9">
      <c r="A3112" s="53"/>
      <c r="B3112" s="82"/>
      <c r="C3112" s="53"/>
      <c r="D3112" s="82"/>
      <c r="E3112" s="59"/>
      <c r="F3112" s="59"/>
      <c r="H3112" s="86"/>
      <c r="I3112" s="86"/>
    </row>
    <row r="3113" spans="1:9" ht="114.75">
      <c r="A3113" s="60" t="s">
        <v>452</v>
      </c>
      <c r="B3113" s="82"/>
      <c r="C3113" s="53"/>
      <c r="D3113" s="82"/>
      <c r="E3113" s="59"/>
      <c r="F3113" s="59"/>
      <c r="H3113" s="86"/>
      <c r="I3113" s="86"/>
    </row>
    <row r="3114" spans="1:9" ht="127.5">
      <c r="A3114" s="60" t="s">
        <v>453</v>
      </c>
      <c r="B3114" s="82"/>
      <c r="C3114" s="53"/>
      <c r="D3114" s="82"/>
      <c r="E3114" s="59"/>
      <c r="F3114" s="59"/>
      <c r="H3114" s="86"/>
      <c r="I3114" s="86"/>
    </row>
    <row r="3115" spans="1:9" s="12" customFormat="1" hidden="1">
      <c r="A3115" s="108" t="s">
        <v>423</v>
      </c>
      <c r="B3115" s="363"/>
      <c r="C3115" s="53"/>
      <c r="D3115" s="363"/>
      <c r="E3115" s="59"/>
      <c r="F3115" s="63">
        <f t="shared" ref="F3115:F3122" si="30">B3115*D3115</f>
        <v>0</v>
      </c>
      <c r="H3115" s="107"/>
      <c r="I3115" s="107"/>
    </row>
    <row r="3116" spans="1:9" s="12" customFormat="1">
      <c r="A3116" s="108" t="s">
        <v>424</v>
      </c>
      <c r="B3116" s="363">
        <f>B2993</f>
        <v>15</v>
      </c>
      <c r="C3116" s="53"/>
      <c r="D3116" s="363"/>
      <c r="E3116" s="59"/>
      <c r="F3116" s="63">
        <f>B3116*D3116</f>
        <v>0</v>
      </c>
      <c r="H3116" s="107"/>
      <c r="I3116" s="107"/>
    </row>
    <row r="3117" spans="1:9" s="12" customFormat="1">
      <c r="A3117" s="108" t="s">
        <v>425</v>
      </c>
      <c r="B3117" s="363">
        <f>B2994</f>
        <v>119.29</v>
      </c>
      <c r="C3117" s="53"/>
      <c r="D3117" s="363"/>
      <c r="E3117" s="59"/>
      <c r="F3117" s="63">
        <f t="shared" si="30"/>
        <v>0</v>
      </c>
      <c r="H3117" s="107"/>
      <c r="I3117" s="107"/>
    </row>
    <row r="3118" spans="1:9" s="12" customFormat="1" hidden="1">
      <c r="A3118" s="108" t="s">
        <v>426</v>
      </c>
      <c r="B3118" s="363">
        <f>B2995</f>
        <v>0</v>
      </c>
      <c r="C3118" s="53"/>
      <c r="D3118" s="363"/>
      <c r="E3118" s="59"/>
      <c r="F3118" s="63">
        <f t="shared" si="30"/>
        <v>0</v>
      </c>
      <c r="H3118" s="107"/>
      <c r="I3118" s="107"/>
    </row>
    <row r="3119" spans="1:9" s="12" customFormat="1" hidden="1">
      <c r="A3119" s="108" t="s">
        <v>427</v>
      </c>
      <c r="B3119" s="363">
        <f>B2996</f>
        <v>0</v>
      </c>
      <c r="C3119" s="53"/>
      <c r="D3119" s="363"/>
      <c r="E3119" s="59"/>
      <c r="F3119" s="63">
        <f t="shared" si="30"/>
        <v>0</v>
      </c>
      <c r="H3119" s="107"/>
      <c r="I3119" s="107"/>
    </row>
    <row r="3120" spans="1:9" s="12" customFormat="1" hidden="1">
      <c r="A3120" s="108" t="s">
        <v>428</v>
      </c>
      <c r="B3120" s="368"/>
      <c r="C3120" s="53"/>
      <c r="D3120" s="363"/>
      <c r="E3120" s="59"/>
      <c r="F3120" s="63">
        <f t="shared" si="30"/>
        <v>0</v>
      </c>
      <c r="H3120" s="107"/>
      <c r="I3120" s="107"/>
    </row>
    <row r="3121" spans="1:9" s="12" customFormat="1" hidden="1">
      <c r="A3121" s="108" t="s">
        <v>429</v>
      </c>
      <c r="B3121" s="368"/>
      <c r="C3121" s="53"/>
      <c r="D3121" s="363"/>
      <c r="E3121" s="59"/>
      <c r="F3121" s="63">
        <f t="shared" si="30"/>
        <v>0</v>
      </c>
      <c r="H3121" s="107"/>
      <c r="I3121" s="107"/>
    </row>
    <row r="3122" spans="1:9" s="12" customFormat="1" hidden="1">
      <c r="A3122" s="108" t="s">
        <v>430</v>
      </c>
      <c r="B3122" s="368"/>
      <c r="C3122" s="53"/>
      <c r="D3122" s="363"/>
      <c r="E3122" s="59"/>
      <c r="F3122" s="63">
        <f t="shared" si="30"/>
        <v>0</v>
      </c>
      <c r="H3122" s="107"/>
      <c r="I3122" s="107"/>
    </row>
    <row r="3123" spans="1:9" s="12" customFormat="1">
      <c r="A3123" s="113" t="s">
        <v>234</v>
      </c>
      <c r="B3123" s="132">
        <f>SUM(B3115:B3122)</f>
        <v>134.29000000000002</v>
      </c>
      <c r="C3123" s="53"/>
      <c r="D3123" s="82"/>
      <c r="E3123" s="59"/>
      <c r="F3123" s="59"/>
      <c r="H3123" s="107"/>
      <c r="I3123" s="107"/>
    </row>
    <row r="3124" spans="1:9" s="12" customFormat="1" ht="92.25" customHeight="1">
      <c r="A3124" s="126" t="s">
        <v>454</v>
      </c>
      <c r="B3124" s="132"/>
      <c r="C3124" s="53"/>
      <c r="D3124" s="82"/>
      <c r="E3124" s="59"/>
      <c r="F3124" s="59"/>
      <c r="H3124" s="107"/>
      <c r="I3124" s="107"/>
    </row>
    <row r="3125" spans="1:9" s="12" customFormat="1" ht="140.25">
      <c r="A3125" s="126" t="s">
        <v>455</v>
      </c>
      <c r="B3125" s="132"/>
      <c r="C3125" s="53"/>
      <c r="D3125" s="82"/>
      <c r="E3125" s="59"/>
      <c r="F3125" s="59"/>
      <c r="H3125" s="107"/>
      <c r="I3125" s="107"/>
    </row>
    <row r="3126" spans="1:9" s="12" customFormat="1" ht="38.25">
      <c r="A3126" s="126" t="s">
        <v>456</v>
      </c>
      <c r="B3126" s="132"/>
      <c r="C3126" s="53"/>
      <c r="D3126" s="82"/>
      <c r="E3126" s="59"/>
      <c r="F3126" s="59"/>
      <c r="H3126" s="107"/>
      <c r="I3126" s="107"/>
    </row>
    <row r="3127" spans="1:9" s="12" customFormat="1" ht="114.75">
      <c r="A3127" s="126" t="s">
        <v>457</v>
      </c>
      <c r="B3127" s="132"/>
      <c r="C3127" s="53"/>
      <c r="D3127" s="82"/>
      <c r="E3127" s="59"/>
      <c r="F3127" s="59"/>
      <c r="H3127" s="107"/>
      <c r="I3127" s="107"/>
    </row>
    <row r="3128" spans="1:9" s="12" customFormat="1" ht="51">
      <c r="A3128" s="126" t="s">
        <v>458</v>
      </c>
      <c r="B3128" s="132"/>
      <c r="C3128" s="53"/>
      <c r="D3128" s="82"/>
      <c r="E3128" s="59"/>
      <c r="F3128" s="59"/>
      <c r="H3128" s="107"/>
      <c r="I3128" s="107"/>
    </row>
    <row r="3129" spans="1:9" s="12" customFormat="1" ht="89.25">
      <c r="A3129" s="126" t="s">
        <v>459</v>
      </c>
      <c r="B3129" s="132"/>
      <c r="C3129" s="53"/>
      <c r="D3129" s="82"/>
      <c r="E3129" s="59"/>
      <c r="F3129" s="59"/>
      <c r="H3129" s="107"/>
      <c r="I3129" s="107"/>
    </row>
    <row r="3130" spans="1:9" s="12" customFormat="1" ht="46.5" customHeight="1">
      <c r="A3130" s="126" t="s">
        <v>460</v>
      </c>
      <c r="B3130" s="440"/>
      <c r="C3130" s="53"/>
      <c r="D3130" s="82"/>
      <c r="E3130" s="59"/>
      <c r="F3130" s="59"/>
      <c r="H3130" s="107"/>
      <c r="I3130" s="107"/>
    </row>
    <row r="3131" spans="1:9" s="12" customFormat="1" ht="25.5" hidden="1">
      <c r="A3131" s="127" t="s">
        <v>560</v>
      </c>
      <c r="B3131" s="441">
        <v>0</v>
      </c>
      <c r="C3131" s="53"/>
      <c r="D3131" s="211"/>
      <c r="E3131" s="59"/>
      <c r="F3131" s="68">
        <f t="shared" ref="F3131:F3140" si="31">B3131*D3131</f>
        <v>0</v>
      </c>
      <c r="H3131" s="107"/>
      <c r="I3131" s="107"/>
    </row>
    <row r="3132" spans="1:9" s="12" customFormat="1" ht="25.5">
      <c r="A3132" s="127" t="s">
        <v>561</v>
      </c>
      <c r="B3132" s="441">
        <v>4</v>
      </c>
      <c r="C3132" s="57"/>
      <c r="D3132" s="368"/>
      <c r="E3132" s="110"/>
      <c r="F3132" s="109">
        <f t="shared" si="31"/>
        <v>0</v>
      </c>
      <c r="H3132" s="107"/>
      <c r="I3132" s="107"/>
    </row>
    <row r="3133" spans="1:9" s="12" customFormat="1" ht="25.5" hidden="1">
      <c r="A3133" s="127" t="s">
        <v>562</v>
      </c>
      <c r="B3133" s="441">
        <v>0</v>
      </c>
      <c r="C3133" s="57"/>
      <c r="D3133" s="368"/>
      <c r="E3133" s="110"/>
      <c r="F3133" s="109">
        <f t="shared" si="31"/>
        <v>0</v>
      </c>
      <c r="H3133" s="107"/>
      <c r="I3133" s="107"/>
    </row>
    <row r="3134" spans="1:9" s="12" customFormat="1" ht="25.5" hidden="1">
      <c r="A3134" s="127" t="s">
        <v>563</v>
      </c>
      <c r="B3134" s="441">
        <v>0</v>
      </c>
      <c r="C3134" s="57"/>
      <c r="D3134" s="368"/>
      <c r="E3134" s="110"/>
      <c r="F3134" s="109">
        <f t="shared" si="31"/>
        <v>0</v>
      </c>
      <c r="H3134" s="107"/>
      <c r="I3134" s="107"/>
    </row>
    <row r="3135" spans="1:9" s="12" customFormat="1" ht="25.5" hidden="1">
      <c r="A3135" s="127" t="s">
        <v>564</v>
      </c>
      <c r="B3135" s="441">
        <v>0</v>
      </c>
      <c r="C3135" s="57"/>
      <c r="D3135" s="368"/>
      <c r="E3135" s="110"/>
      <c r="F3135" s="109">
        <f t="shared" si="31"/>
        <v>0</v>
      </c>
      <c r="H3135" s="107"/>
      <c r="I3135" s="107"/>
    </row>
    <row r="3136" spans="1:9" s="12" customFormat="1" ht="25.5" hidden="1">
      <c r="A3136" s="127" t="s">
        <v>565</v>
      </c>
      <c r="B3136" s="441">
        <v>0</v>
      </c>
      <c r="C3136" s="57"/>
      <c r="D3136" s="368"/>
      <c r="E3136" s="110"/>
      <c r="F3136" s="109">
        <f t="shared" si="31"/>
        <v>0</v>
      </c>
      <c r="H3136" s="107"/>
      <c r="I3136" s="107"/>
    </row>
    <row r="3137" spans="1:9" s="12" customFormat="1" ht="25.5">
      <c r="A3137" s="127" t="s">
        <v>566</v>
      </c>
      <c r="B3137" s="441">
        <v>2</v>
      </c>
      <c r="C3137" s="57"/>
      <c r="D3137" s="368"/>
      <c r="E3137" s="110"/>
      <c r="F3137" s="109">
        <f t="shared" si="31"/>
        <v>0</v>
      </c>
      <c r="H3137" s="107"/>
      <c r="I3137" s="107"/>
    </row>
    <row r="3138" spans="1:9" s="12" customFormat="1" ht="25.5" hidden="1">
      <c r="A3138" s="127" t="s">
        <v>567</v>
      </c>
      <c r="B3138" s="441">
        <v>0</v>
      </c>
      <c r="C3138" s="57"/>
      <c r="D3138" s="368"/>
      <c r="E3138" s="110"/>
      <c r="F3138" s="109">
        <f t="shared" si="31"/>
        <v>0</v>
      </c>
      <c r="H3138" s="107"/>
      <c r="I3138" s="107"/>
    </row>
    <row r="3139" spans="1:9" s="12" customFormat="1" ht="25.5" hidden="1">
      <c r="A3139" s="127" t="s">
        <v>568</v>
      </c>
      <c r="B3139" s="441">
        <v>0</v>
      </c>
      <c r="C3139" s="57"/>
      <c r="D3139" s="368"/>
      <c r="E3139" s="110"/>
      <c r="F3139" s="109">
        <f t="shared" si="31"/>
        <v>0</v>
      </c>
      <c r="H3139" s="107"/>
      <c r="I3139" s="107"/>
    </row>
    <row r="3140" spans="1:9" s="12" customFormat="1" ht="15" hidden="1" customHeight="1">
      <c r="A3140" s="127" t="s">
        <v>569</v>
      </c>
      <c r="B3140" s="441">
        <v>0</v>
      </c>
      <c r="C3140" s="57"/>
      <c r="D3140" s="368"/>
      <c r="E3140" s="110"/>
      <c r="F3140" s="109">
        <f t="shared" si="31"/>
        <v>0</v>
      </c>
      <c r="H3140" s="107"/>
      <c r="I3140" s="107"/>
    </row>
    <row r="3141" spans="1:9" s="12" customFormat="1">
      <c r="A3141" s="128" t="s">
        <v>234</v>
      </c>
      <c r="B3141" s="442">
        <f>SUM(B3131:B3140)</f>
        <v>6</v>
      </c>
      <c r="C3141" s="53"/>
      <c r="D3141" s="82"/>
      <c r="E3141" s="59"/>
      <c r="F3141" s="59"/>
      <c r="H3141" s="107"/>
      <c r="I3141" s="107"/>
    </row>
    <row r="3142" spans="1:9" s="12" customFormat="1">
      <c r="A3142" s="53"/>
      <c r="B3142" s="82"/>
      <c r="C3142" s="53"/>
      <c r="D3142" s="82"/>
      <c r="E3142" s="59"/>
      <c r="F3142" s="59"/>
      <c r="H3142" s="107"/>
      <c r="I3142" s="107"/>
    </row>
    <row r="3143" spans="1:9" s="12" customFormat="1" ht="80.45" customHeight="1">
      <c r="A3143" s="60" t="s">
        <v>467</v>
      </c>
      <c r="B3143" s="82"/>
      <c r="C3143" s="53"/>
      <c r="D3143" s="82"/>
      <c r="E3143" s="59"/>
      <c r="F3143" s="59"/>
      <c r="H3143" s="107"/>
      <c r="I3143" s="107"/>
    </row>
    <row r="3144" spans="1:9" s="12" customFormat="1" ht="63.75">
      <c r="A3144" s="60" t="s">
        <v>570</v>
      </c>
      <c r="B3144" s="82"/>
      <c r="C3144" s="53"/>
      <c r="D3144" s="82"/>
      <c r="E3144" s="59"/>
      <c r="F3144" s="59"/>
      <c r="H3144" s="107"/>
      <c r="I3144" s="107"/>
    </row>
    <row r="3145" spans="1:9">
      <c r="A3145" s="58" t="s">
        <v>469</v>
      </c>
      <c r="B3145" s="82">
        <f>6*3</f>
        <v>18</v>
      </c>
      <c r="C3145" s="53"/>
      <c r="D3145" s="363"/>
      <c r="E3145" s="59"/>
      <c r="F3145" s="63">
        <f>B3145*D3145</f>
        <v>0</v>
      </c>
      <c r="H3145" s="86"/>
      <c r="I3145" s="86"/>
    </row>
    <row r="3146" spans="1:9">
      <c r="A3146" s="58" t="s">
        <v>470</v>
      </c>
      <c r="B3146" s="82">
        <f>B3145</f>
        <v>18</v>
      </c>
      <c r="C3146" s="53"/>
      <c r="D3146" s="363"/>
      <c r="E3146" s="59"/>
      <c r="F3146" s="63">
        <f>B3146*D3146</f>
        <v>0</v>
      </c>
      <c r="H3146" s="86"/>
      <c r="I3146" s="86"/>
    </row>
    <row r="3147" spans="1:9">
      <c r="A3147" s="58"/>
      <c r="B3147" s="82"/>
      <c r="C3147" s="53"/>
      <c r="D3147" s="82"/>
      <c r="E3147" s="59"/>
      <c r="F3147" s="59"/>
      <c r="H3147" s="86"/>
      <c r="I3147" s="86"/>
    </row>
    <row r="3148" spans="1:9" ht="105" customHeight="1">
      <c r="A3148" s="60" t="s">
        <v>571</v>
      </c>
      <c r="B3148" s="82"/>
      <c r="C3148" s="53"/>
      <c r="D3148" s="82"/>
      <c r="E3148" s="59"/>
      <c r="F3148" s="59"/>
      <c r="H3148" s="86"/>
      <c r="I3148" s="86"/>
    </row>
    <row r="3149" spans="1:9">
      <c r="A3149" s="58" t="s">
        <v>472</v>
      </c>
      <c r="B3149" s="82">
        <v>6</v>
      </c>
      <c r="C3149" s="53"/>
      <c r="D3149" s="363"/>
      <c r="E3149" s="59"/>
      <c r="F3149" s="63">
        <f>B3149*D3149</f>
        <v>0</v>
      </c>
      <c r="H3149" s="86"/>
      <c r="I3149" s="86"/>
    </row>
    <row r="3150" spans="1:9">
      <c r="A3150" s="58" t="s">
        <v>473</v>
      </c>
      <c r="B3150" s="82">
        <v>6</v>
      </c>
      <c r="C3150" s="53"/>
      <c r="D3150" s="363"/>
      <c r="E3150" s="59"/>
      <c r="F3150" s="63">
        <f>B3150*D3150</f>
        <v>0</v>
      </c>
      <c r="H3150" s="86"/>
      <c r="I3150" s="86"/>
    </row>
    <row r="3151" spans="1:9">
      <c r="A3151" s="53"/>
      <c r="B3151" s="82"/>
      <c r="C3151" s="53"/>
      <c r="D3151" s="82"/>
      <c r="E3151" s="59"/>
      <c r="F3151" s="59"/>
      <c r="H3151" s="86"/>
      <c r="I3151" s="86"/>
    </row>
    <row r="3152" spans="1:9" ht="76.5">
      <c r="A3152" s="60" t="s">
        <v>572</v>
      </c>
      <c r="B3152" s="82"/>
      <c r="C3152" s="53"/>
      <c r="D3152" s="82"/>
      <c r="E3152" s="59"/>
      <c r="F3152" s="59"/>
      <c r="H3152" s="86"/>
      <c r="I3152" s="86"/>
    </row>
    <row r="3153" spans="1:9" ht="51">
      <c r="A3153" s="60" t="s">
        <v>475</v>
      </c>
      <c r="B3153" s="82"/>
      <c r="C3153" s="53"/>
      <c r="D3153" s="82"/>
      <c r="E3153" s="59"/>
      <c r="F3153" s="59"/>
      <c r="H3153" s="86"/>
      <c r="I3153" s="86"/>
    </row>
    <row r="3154" spans="1:9">
      <c r="A3154" s="67" t="s">
        <v>476</v>
      </c>
      <c r="B3154" s="82">
        <v>1</v>
      </c>
      <c r="C3154" s="53"/>
      <c r="D3154" s="363"/>
      <c r="E3154" s="59"/>
      <c r="F3154" s="63">
        <f>B3154*D3154</f>
        <v>0</v>
      </c>
      <c r="H3154" s="86"/>
      <c r="I3154" s="86"/>
    </row>
    <row r="3155" spans="1:9">
      <c r="A3155" s="67" t="s">
        <v>477</v>
      </c>
      <c r="B3155" s="82">
        <v>2</v>
      </c>
      <c r="C3155" s="53"/>
      <c r="D3155" s="363"/>
      <c r="E3155" s="59"/>
      <c r="F3155" s="63">
        <f>B3155*D3155</f>
        <v>0</v>
      </c>
      <c r="H3155" s="86"/>
      <c r="I3155" s="86"/>
    </row>
    <row r="3156" spans="1:9">
      <c r="A3156" s="58"/>
      <c r="B3156" s="82"/>
      <c r="C3156" s="53"/>
      <c r="D3156" s="82"/>
      <c r="E3156" s="59"/>
      <c r="F3156" s="59"/>
      <c r="H3156" s="86"/>
      <c r="I3156" s="86"/>
    </row>
    <row r="3157" spans="1:9" ht="76.5">
      <c r="A3157" s="129" t="s">
        <v>573</v>
      </c>
      <c r="B3157" s="82"/>
      <c r="C3157" s="53"/>
      <c r="D3157" s="82"/>
      <c r="E3157" s="59"/>
      <c r="F3157" s="59"/>
      <c r="H3157" s="86"/>
      <c r="I3157" s="86"/>
    </row>
    <row r="3158" spans="1:9">
      <c r="A3158" s="67" t="s">
        <v>45</v>
      </c>
      <c r="B3158" s="82">
        <v>6</v>
      </c>
      <c r="C3158" s="53"/>
      <c r="D3158" s="363"/>
      <c r="E3158" s="59"/>
      <c r="F3158" s="63">
        <f>B3158*D3158</f>
        <v>0</v>
      </c>
      <c r="H3158" s="86"/>
      <c r="I3158" s="86"/>
    </row>
    <row r="3159" spans="1:9">
      <c r="A3159" s="20"/>
      <c r="B3159" s="82"/>
      <c r="C3159" s="53"/>
      <c r="D3159" s="82"/>
      <c r="E3159" s="59"/>
      <c r="F3159" s="59"/>
      <c r="H3159" s="86"/>
      <c r="I3159" s="86"/>
    </row>
    <row r="3160" spans="1:9">
      <c r="A3160" s="53" t="s">
        <v>574</v>
      </c>
      <c r="B3160" s="82"/>
      <c r="C3160" s="53"/>
      <c r="D3160" s="82"/>
      <c r="E3160" s="59"/>
      <c r="F3160" s="59"/>
      <c r="H3160" s="86"/>
      <c r="I3160" s="86"/>
    </row>
    <row r="3161" spans="1:9">
      <c r="A3161" s="53" t="s">
        <v>181</v>
      </c>
      <c r="B3161" s="82"/>
      <c r="C3161" s="53"/>
      <c r="D3161" s="82"/>
      <c r="E3161" s="59"/>
      <c r="F3161" s="59"/>
      <c r="H3161" s="86"/>
      <c r="I3161" s="86"/>
    </row>
    <row r="3162" spans="1:9" ht="89.25">
      <c r="A3162" s="60" t="s">
        <v>575</v>
      </c>
      <c r="B3162" s="82"/>
      <c r="C3162" s="53"/>
      <c r="D3162" s="82"/>
      <c r="E3162" s="59"/>
      <c r="F3162" s="59"/>
      <c r="H3162" s="86"/>
      <c r="I3162" s="86"/>
    </row>
    <row r="3163" spans="1:9" hidden="1">
      <c r="A3163" s="58" t="s">
        <v>481</v>
      </c>
      <c r="B3163" s="82">
        <v>0</v>
      </c>
      <c r="C3163" s="53"/>
      <c r="D3163" s="363"/>
      <c r="E3163" s="59"/>
      <c r="F3163" s="63">
        <f>B3163*D3163</f>
        <v>0</v>
      </c>
      <c r="H3163" s="86"/>
      <c r="I3163" s="86"/>
    </row>
    <row r="3164" spans="1:9">
      <c r="A3164" s="67" t="s">
        <v>482</v>
      </c>
      <c r="B3164" s="82">
        <v>6</v>
      </c>
      <c r="C3164" s="53"/>
      <c r="D3164" s="363"/>
      <c r="E3164" s="59"/>
      <c r="F3164" s="63">
        <f>B3164*D3164</f>
        <v>0</v>
      </c>
      <c r="H3164" s="86"/>
      <c r="I3164" s="86"/>
    </row>
    <row r="3165" spans="1:9">
      <c r="A3165" s="58"/>
      <c r="B3165" s="82"/>
      <c r="C3165" s="53"/>
      <c r="D3165" s="82"/>
      <c r="E3165" s="59"/>
      <c r="F3165" s="59"/>
      <c r="H3165" s="86"/>
      <c r="I3165" s="86"/>
    </row>
    <row r="3166" spans="1:9">
      <c r="A3166" s="53" t="s">
        <v>576</v>
      </c>
      <c r="B3166" s="82"/>
      <c r="C3166" s="53"/>
      <c r="D3166" s="82"/>
      <c r="E3166" s="59"/>
      <c r="F3166" s="59"/>
      <c r="H3166" s="86"/>
      <c r="I3166" s="86"/>
    </row>
    <row r="3167" spans="1:9">
      <c r="A3167" s="53" t="s">
        <v>484</v>
      </c>
      <c r="B3167" s="82"/>
      <c r="C3167" s="53"/>
      <c r="D3167" s="82"/>
      <c r="E3167" s="59"/>
      <c r="F3167" s="59"/>
      <c r="H3167" s="86"/>
      <c r="I3167" s="86"/>
    </row>
    <row r="3168" spans="1:9" ht="25.5">
      <c r="A3168" s="60" t="s">
        <v>485</v>
      </c>
      <c r="B3168" s="82"/>
      <c r="C3168" s="53"/>
      <c r="D3168" s="82"/>
      <c r="E3168" s="59"/>
      <c r="F3168" s="59"/>
      <c r="H3168" s="86"/>
      <c r="I3168" s="86"/>
    </row>
    <row r="3169" spans="1:9" ht="117" customHeight="1">
      <c r="A3169" s="60" t="s">
        <v>486</v>
      </c>
      <c r="B3169" s="82"/>
      <c r="C3169" s="53"/>
      <c r="D3169" s="82"/>
      <c r="E3169" s="59"/>
      <c r="F3169" s="59"/>
      <c r="H3169" s="86"/>
      <c r="I3169" s="86"/>
    </row>
    <row r="3170" spans="1:9">
      <c r="A3170" s="67" t="s">
        <v>487</v>
      </c>
      <c r="B3170" s="82">
        <v>6</v>
      </c>
      <c r="C3170" s="53"/>
      <c r="D3170" s="211"/>
      <c r="E3170" s="59"/>
      <c r="F3170" s="68">
        <f>B3170*D3170</f>
        <v>0</v>
      </c>
      <c r="H3170" s="86"/>
      <c r="I3170" s="86"/>
    </row>
    <row r="3171" spans="1:9" hidden="1">
      <c r="A3171" s="67"/>
      <c r="B3171" s="82"/>
      <c r="C3171" s="53"/>
      <c r="D3171" s="82"/>
      <c r="E3171" s="59"/>
      <c r="F3171" s="59"/>
      <c r="H3171" s="86"/>
      <c r="I3171" s="86"/>
    </row>
    <row r="3172" spans="1:9" ht="12.75" hidden="1" customHeight="1">
      <c r="A3172" s="130" t="s">
        <v>488</v>
      </c>
      <c r="B3172" s="131"/>
      <c r="C3172" s="131"/>
      <c r="D3172" s="132"/>
      <c r="E3172" s="57"/>
      <c r="F3172" s="110"/>
      <c r="G3172" s="132"/>
      <c r="H3172" s="132"/>
      <c r="I3172" s="86"/>
    </row>
    <row r="3173" spans="1:9" ht="63.75" hidden="1" customHeight="1">
      <c r="A3173" s="60" t="s">
        <v>489</v>
      </c>
      <c r="B3173" s="82"/>
      <c r="C3173" s="53"/>
      <c r="D3173" s="82"/>
      <c r="E3173" s="59"/>
      <c r="F3173" s="59"/>
      <c r="G3173" s="132"/>
      <c r="H3173" s="132"/>
      <c r="I3173" s="86"/>
    </row>
    <row r="3174" spans="1:9" ht="12.75" hidden="1" customHeight="1">
      <c r="A3174" s="133" t="s">
        <v>490</v>
      </c>
      <c r="B3174" s="134">
        <v>0</v>
      </c>
      <c r="C3174" s="1"/>
      <c r="D3174" s="370"/>
      <c r="E3174" s="57"/>
      <c r="F3174" s="68">
        <f>B3174*D3174</f>
        <v>0</v>
      </c>
      <c r="G3174" s="135"/>
      <c r="I3174" s="86"/>
    </row>
    <row r="3175" spans="1:9" ht="12.75" hidden="1" customHeight="1">
      <c r="A3175" s="133" t="s">
        <v>491</v>
      </c>
      <c r="B3175" s="134">
        <v>0</v>
      </c>
      <c r="C3175" s="1"/>
      <c r="D3175" s="370"/>
      <c r="E3175" s="57"/>
      <c r="F3175" s="68">
        <f>B3175*D3175</f>
        <v>0</v>
      </c>
      <c r="G3175" s="135"/>
      <c r="I3175" s="86"/>
    </row>
    <row r="3176" spans="1:9" ht="12.75" customHeight="1">
      <c r="A3176" s="133"/>
      <c r="B3176" s="131"/>
      <c r="C3176" s="131"/>
      <c r="D3176" s="134"/>
      <c r="E3176" s="57"/>
      <c r="F3176" s="136"/>
      <c r="G3176" s="135"/>
      <c r="H3176" s="59"/>
      <c r="I3176" s="86"/>
    </row>
    <row r="3177" spans="1:9" ht="12.75" hidden="1" customHeight="1">
      <c r="A3177" s="130" t="s">
        <v>488</v>
      </c>
      <c r="B3177" s="131"/>
      <c r="C3177" s="131"/>
      <c r="D3177" s="134"/>
      <c r="E3177" s="57"/>
      <c r="F3177" s="136"/>
      <c r="G3177" s="135"/>
      <c r="H3177" s="59"/>
      <c r="I3177" s="86"/>
    </row>
    <row r="3178" spans="1:9" ht="114.75" hidden="1" customHeight="1">
      <c r="A3178" s="64" t="s">
        <v>493</v>
      </c>
      <c r="B3178" s="82"/>
      <c r="C3178" s="53"/>
      <c r="D3178" s="82"/>
      <c r="E3178" s="59"/>
      <c r="F3178" s="59"/>
      <c r="G3178" s="135"/>
      <c r="H3178" s="59"/>
      <c r="I3178" s="86"/>
    </row>
    <row r="3179" spans="1:9" ht="25.5" hidden="1" customHeight="1">
      <c r="A3179" s="64" t="s">
        <v>494</v>
      </c>
      <c r="B3179" s="82"/>
      <c r="C3179" s="53"/>
      <c r="D3179" s="82"/>
      <c r="E3179" s="59"/>
      <c r="F3179" s="59"/>
      <c r="G3179" s="135"/>
      <c r="H3179" s="59"/>
      <c r="I3179" s="86"/>
    </row>
    <row r="3180" spans="1:9" ht="38.25" hidden="1" customHeight="1">
      <c r="A3180" s="64" t="s">
        <v>495</v>
      </c>
      <c r="B3180" s="82"/>
      <c r="C3180" s="53"/>
      <c r="D3180" s="82"/>
      <c r="E3180" s="59"/>
      <c r="F3180" s="59"/>
      <c r="G3180" s="130"/>
      <c r="H3180" s="132"/>
      <c r="I3180" s="86"/>
    </row>
    <row r="3181" spans="1:9" ht="12.75" hidden="1" customHeight="1">
      <c r="A3181" s="131" t="s">
        <v>496</v>
      </c>
      <c r="B3181" s="82">
        <v>0</v>
      </c>
      <c r="C3181" s="57"/>
      <c r="D3181" s="211"/>
      <c r="E3181" s="59"/>
      <c r="F3181" s="68">
        <f>B3181*D3181</f>
        <v>0</v>
      </c>
      <c r="I3181" s="86"/>
    </row>
    <row r="3182" spans="1:9" ht="12.75" hidden="1" customHeight="1">
      <c r="A3182" s="168" t="s">
        <v>577</v>
      </c>
      <c r="B3182" s="367">
        <v>0</v>
      </c>
      <c r="C3182" s="102"/>
      <c r="D3182" s="373"/>
      <c r="E3182" s="101"/>
      <c r="F3182" s="169">
        <f>B3182*D3182</f>
        <v>0</v>
      </c>
      <c r="I3182" s="86"/>
    </row>
    <row r="3183" spans="1:9" ht="12.75" hidden="1" customHeight="1">
      <c r="A3183" s="168" t="s">
        <v>578</v>
      </c>
      <c r="B3183" s="367">
        <v>0</v>
      </c>
      <c r="C3183" s="102"/>
      <c r="D3183" s="373"/>
      <c r="E3183" s="101"/>
      <c r="F3183" s="169">
        <f>B3183*D3183</f>
        <v>0</v>
      </c>
      <c r="I3183" s="86"/>
    </row>
    <row r="3184" spans="1:9" ht="12.75" hidden="1" customHeight="1">
      <c r="A3184" s="67" t="s">
        <v>497</v>
      </c>
      <c r="B3184" s="82">
        <f>B3181*80</f>
        <v>0</v>
      </c>
      <c r="C3184" s="57"/>
      <c r="D3184" s="211"/>
      <c r="E3184" s="59"/>
      <c r="F3184" s="68">
        <f>B3184*D3184</f>
        <v>0</v>
      </c>
      <c r="I3184" s="86"/>
    </row>
    <row r="3185" spans="1:9" ht="12.75" hidden="1" customHeight="1">
      <c r="A3185" s="67"/>
      <c r="B3185" s="82"/>
      <c r="C3185" s="57"/>
      <c r="D3185" s="203"/>
      <c r="E3185" s="59"/>
      <c r="F3185" s="65"/>
      <c r="I3185" s="86"/>
    </row>
    <row r="3186" spans="1:9" ht="102" hidden="1">
      <c r="A3186" s="170" t="s">
        <v>579</v>
      </c>
      <c r="B3186" s="134"/>
      <c r="C3186" s="171"/>
      <c r="D3186" s="134"/>
      <c r="E3186" s="171"/>
      <c r="F3186" s="59"/>
      <c r="I3186" s="86"/>
    </row>
    <row r="3187" spans="1:9" ht="229.5" hidden="1">
      <c r="A3187" s="170" t="s">
        <v>580</v>
      </c>
      <c r="B3187" s="134"/>
      <c r="C3187" s="171"/>
      <c r="D3187" s="134"/>
      <c r="E3187" s="171"/>
      <c r="F3187" s="59"/>
      <c r="I3187" s="86"/>
    </row>
    <row r="3188" spans="1:9" ht="102" hidden="1">
      <c r="A3188" s="170" t="s">
        <v>581</v>
      </c>
      <c r="B3188" s="134"/>
      <c r="C3188" s="171"/>
      <c r="D3188" s="134"/>
      <c r="E3188" s="171"/>
      <c r="F3188" s="59"/>
      <c r="I3188" s="86"/>
    </row>
    <row r="3189" spans="1:9" hidden="1">
      <c r="A3189" s="133" t="s">
        <v>582</v>
      </c>
      <c r="B3189" s="134">
        <v>0</v>
      </c>
      <c r="C3189" s="171"/>
      <c r="D3189" s="370"/>
      <c r="E3189" s="171"/>
      <c r="F3189" s="68">
        <f>B3189*D3189</f>
        <v>0</v>
      </c>
      <c r="I3189" s="86"/>
    </row>
    <row r="3190" spans="1:9" ht="12.75" hidden="1" customHeight="1">
      <c r="A3190" s="67"/>
      <c r="B3190" s="82"/>
      <c r="C3190" s="57"/>
      <c r="D3190" s="203"/>
      <c r="E3190" s="59"/>
      <c r="F3190" s="65"/>
      <c r="I3190" s="86"/>
    </row>
    <row r="3191" spans="1:9" ht="89.25">
      <c r="A3191" s="64" t="s">
        <v>615</v>
      </c>
      <c r="B3191" s="82"/>
      <c r="C3191" s="53"/>
      <c r="D3191" s="82"/>
      <c r="E3191" s="59"/>
      <c r="F3191" s="59"/>
      <c r="H3191" s="86"/>
      <c r="I3191" s="86"/>
    </row>
    <row r="3192" spans="1:9">
      <c r="A3192" s="53" t="s">
        <v>499</v>
      </c>
      <c r="B3192" s="82"/>
      <c r="C3192" s="53"/>
      <c r="D3192" s="82"/>
      <c r="E3192" s="59"/>
      <c r="F3192" s="59"/>
      <c r="H3192" s="86"/>
      <c r="I3192" s="86"/>
    </row>
    <row r="3193" spans="1:9">
      <c r="A3193" s="53" t="s">
        <v>500</v>
      </c>
      <c r="B3193" s="82"/>
      <c r="C3193" s="53"/>
      <c r="D3193" s="82"/>
      <c r="E3193" s="59"/>
      <c r="F3193" s="59"/>
      <c r="H3193" s="86"/>
      <c r="I3193" s="86"/>
    </row>
    <row r="3194" spans="1:9">
      <c r="A3194" s="58" t="s">
        <v>44</v>
      </c>
      <c r="B3194" s="82">
        <f>B3000</f>
        <v>134.29000000000002</v>
      </c>
      <c r="C3194" s="53"/>
      <c r="D3194" s="363"/>
      <c r="E3194" s="59"/>
      <c r="F3194" s="63">
        <f>B3194*D3194</f>
        <v>0</v>
      </c>
      <c r="H3194" s="86"/>
      <c r="I3194" s="86"/>
    </row>
    <row r="3195" spans="1:9">
      <c r="A3195" s="58"/>
      <c r="B3195" s="82"/>
      <c r="C3195" s="53"/>
      <c r="D3195" s="82"/>
      <c r="E3195" s="59"/>
      <c r="F3195" s="59"/>
      <c r="H3195" s="86"/>
      <c r="I3195" s="86"/>
    </row>
    <row r="3196" spans="1:9" ht="63.75">
      <c r="A3196" s="60" t="s">
        <v>616</v>
      </c>
      <c r="B3196" s="82"/>
      <c r="C3196" s="53"/>
      <c r="D3196" s="82"/>
      <c r="E3196" s="59"/>
      <c r="F3196" s="59"/>
      <c r="H3196" s="86"/>
      <c r="I3196" s="86"/>
    </row>
    <row r="3197" spans="1:9" ht="15.75" customHeight="1">
      <c r="A3197" s="58" t="s">
        <v>44</v>
      </c>
      <c r="B3197" s="82">
        <f>B3000</f>
        <v>134.29000000000002</v>
      </c>
      <c r="C3197" s="53"/>
      <c r="D3197" s="363"/>
      <c r="E3197" s="59"/>
      <c r="F3197" s="63">
        <f>B3197*D3197</f>
        <v>0</v>
      </c>
      <c r="H3197" s="86"/>
      <c r="I3197" s="86"/>
    </row>
    <row r="3198" spans="1:9" ht="15.75" customHeight="1">
      <c r="A3198" s="53"/>
      <c r="B3198" s="82"/>
      <c r="C3198" s="53"/>
      <c r="D3198" s="82"/>
      <c r="E3198" s="59"/>
      <c r="F3198" s="59"/>
      <c r="H3198" s="86"/>
      <c r="I3198" s="86"/>
    </row>
    <row r="3199" spans="1:9" ht="15.75" customHeight="1">
      <c r="A3199" s="23" t="s">
        <v>451</v>
      </c>
      <c r="B3199" s="416"/>
      <c r="C3199" s="114"/>
      <c r="D3199" s="25" t="s">
        <v>23</v>
      </c>
      <c r="E3199" s="26"/>
      <c r="F3199" s="385">
        <f>SUM(F3113:F3198)</f>
        <v>0</v>
      </c>
      <c r="H3199" s="86"/>
      <c r="I3199" s="115"/>
    </row>
    <row r="3200" spans="1:9" ht="15.75" customHeight="1">
      <c r="A3200" s="9"/>
      <c r="B3200" s="82"/>
      <c r="C3200" s="53"/>
      <c r="D3200" s="27"/>
      <c r="E3200" s="27"/>
      <c r="F3200" s="59"/>
      <c r="H3200" s="86"/>
      <c r="I3200" s="115"/>
    </row>
    <row r="3201" spans="1:9" ht="15.75" customHeight="1">
      <c r="A3201" s="38" t="s">
        <v>502</v>
      </c>
      <c r="B3201" s="82"/>
      <c r="C3201" s="53"/>
      <c r="D3201" s="82"/>
      <c r="E3201" s="59"/>
      <c r="F3201" s="59"/>
      <c r="H3201" s="86"/>
      <c r="I3201" s="115"/>
    </row>
    <row r="3202" spans="1:9" ht="15.75" customHeight="1">
      <c r="A3202" s="53"/>
      <c r="B3202" s="82"/>
      <c r="C3202" s="53"/>
      <c r="D3202" s="82"/>
      <c r="E3202" s="59"/>
      <c r="F3202" s="59"/>
      <c r="H3202" s="86"/>
      <c r="I3202" s="86"/>
    </row>
    <row r="3203" spans="1:9" s="137" customFormat="1" ht="63.75">
      <c r="A3203" s="60" t="s">
        <v>585</v>
      </c>
      <c r="B3203" s="362"/>
      <c r="C3203" s="62"/>
      <c r="D3203" s="362"/>
      <c r="E3203" s="61"/>
      <c r="F3203" s="384"/>
      <c r="H3203" s="138"/>
      <c r="I3203" s="138"/>
    </row>
    <row r="3204" spans="1:9">
      <c r="A3204" s="53" t="s">
        <v>111</v>
      </c>
      <c r="B3204" s="82"/>
      <c r="C3204" s="53"/>
      <c r="D3204" s="82"/>
      <c r="E3204" s="59"/>
      <c r="F3204" s="59"/>
      <c r="H3204" s="86"/>
      <c r="I3204" s="86"/>
    </row>
    <row r="3205" spans="1:9" ht="15.75" customHeight="1">
      <c r="A3205" s="58" t="s">
        <v>22</v>
      </c>
      <c r="B3205" s="82">
        <f>(0.6*0.6*3.14*12)</f>
        <v>13.564800000000002</v>
      </c>
      <c r="C3205" s="53"/>
      <c r="D3205" s="363"/>
      <c r="E3205" s="59"/>
      <c r="F3205" s="63">
        <f>B3205*D3205</f>
        <v>0</v>
      </c>
      <c r="H3205" s="86"/>
      <c r="I3205" s="86"/>
    </row>
    <row r="3206" spans="1:9" ht="15.75" customHeight="1">
      <c r="A3206" s="58"/>
      <c r="B3206" s="82"/>
      <c r="C3206" s="53"/>
      <c r="D3206" s="82"/>
      <c r="E3206" s="59"/>
      <c r="F3206" s="59"/>
      <c r="H3206" s="86"/>
      <c r="I3206" s="86"/>
    </row>
    <row r="3207" spans="1:9" ht="63.75">
      <c r="A3207" s="54" t="s">
        <v>504</v>
      </c>
      <c r="B3207" s="82"/>
      <c r="C3207" s="53"/>
      <c r="D3207" s="82"/>
      <c r="E3207" s="59"/>
      <c r="F3207" s="59"/>
      <c r="H3207" s="86"/>
      <c r="I3207" s="86"/>
    </row>
    <row r="3208" spans="1:9" ht="114.75" customHeight="1">
      <c r="A3208" s="54" t="s">
        <v>505</v>
      </c>
      <c r="B3208" s="82"/>
      <c r="C3208" s="53"/>
      <c r="D3208" s="82"/>
      <c r="E3208" s="59"/>
      <c r="F3208" s="59"/>
      <c r="H3208" s="86"/>
      <c r="I3208" s="86"/>
    </row>
    <row r="3209" spans="1:9" ht="15.75" customHeight="1">
      <c r="A3209" s="139" t="s">
        <v>45</v>
      </c>
      <c r="B3209" s="156">
        <v>6</v>
      </c>
      <c r="C3209" s="53"/>
      <c r="D3209" s="363"/>
      <c r="E3209" s="59"/>
      <c r="F3209" s="63">
        <f>B3209*D3209</f>
        <v>0</v>
      </c>
      <c r="H3209" s="86"/>
      <c r="I3209" s="86"/>
    </row>
    <row r="3210" spans="1:9" ht="15.75" customHeight="1">
      <c r="A3210" s="140"/>
      <c r="B3210" s="156"/>
      <c r="C3210" s="53"/>
      <c r="D3210" s="82"/>
      <c r="E3210" s="59"/>
      <c r="F3210" s="59"/>
      <c r="H3210" s="86"/>
      <c r="I3210" s="86"/>
    </row>
    <row r="3211" spans="1:9" ht="54" customHeight="1">
      <c r="A3211" s="64" t="s">
        <v>506</v>
      </c>
      <c r="B3211" s="82"/>
      <c r="C3211" s="53"/>
      <c r="D3211" s="82"/>
      <c r="E3211" s="59"/>
      <c r="F3211" s="59"/>
      <c r="H3211" s="86"/>
      <c r="I3211" s="86"/>
    </row>
    <row r="3212" spans="1:9" ht="127.5">
      <c r="A3212" s="64" t="s">
        <v>507</v>
      </c>
      <c r="B3212" s="82"/>
      <c r="C3212" s="53"/>
      <c r="D3212" s="82"/>
      <c r="E3212" s="59"/>
      <c r="F3212" s="59"/>
      <c r="H3212" s="86"/>
      <c r="I3212" s="86"/>
    </row>
    <row r="3213" spans="1:9" ht="15.75" customHeight="1">
      <c r="A3213" s="139" t="s">
        <v>45</v>
      </c>
      <c r="B3213" s="156">
        <v>6</v>
      </c>
      <c r="C3213" s="53"/>
      <c r="D3213" s="211"/>
      <c r="E3213" s="59"/>
      <c r="F3213" s="68">
        <f>B3213*D3213</f>
        <v>0</v>
      </c>
      <c r="H3213" s="86"/>
      <c r="I3213" s="86"/>
    </row>
    <row r="3214" spans="1:9" ht="12.75" hidden="1" customHeight="1">
      <c r="A3214" s="139"/>
      <c r="B3214" s="156"/>
      <c r="C3214" s="53"/>
      <c r="D3214" s="82"/>
      <c r="E3214" s="59"/>
      <c r="F3214" s="59"/>
      <c r="H3214" s="86"/>
      <c r="I3214" s="86"/>
    </row>
    <row r="3215" spans="1:9" ht="90" hidden="1" customHeight="1">
      <c r="A3215" s="64" t="s">
        <v>586</v>
      </c>
      <c r="B3215" s="203"/>
      <c r="C3215" s="66"/>
      <c r="D3215" s="203"/>
      <c r="E3215" s="65"/>
      <c r="F3215" s="65"/>
      <c r="H3215" s="86"/>
      <c r="I3215" s="86"/>
    </row>
    <row r="3216" spans="1:9" ht="89.25" hidden="1">
      <c r="A3216" s="64" t="s">
        <v>233</v>
      </c>
      <c r="B3216" s="203"/>
      <c r="C3216" s="66"/>
      <c r="D3216" s="203"/>
      <c r="E3216" s="65"/>
      <c r="F3216" s="65"/>
      <c r="H3216" s="86"/>
      <c r="I3216" s="86"/>
    </row>
    <row r="3217" spans="1:9" ht="14.25" hidden="1">
      <c r="A3217" s="67" t="s">
        <v>274</v>
      </c>
      <c r="B3217" s="203">
        <v>0</v>
      </c>
      <c r="C3217" s="66"/>
      <c r="D3217" s="211"/>
      <c r="E3217" s="65"/>
      <c r="F3217" s="68">
        <f>B3217*D3217</f>
        <v>0</v>
      </c>
      <c r="H3217" s="86"/>
      <c r="I3217" s="86"/>
    </row>
    <row r="3218" spans="1:9" hidden="1">
      <c r="A3218" s="67"/>
      <c r="B3218" s="203"/>
      <c r="C3218" s="66"/>
      <c r="D3218" s="203"/>
      <c r="E3218" s="65"/>
      <c r="F3218" s="65"/>
      <c r="H3218" s="86"/>
      <c r="I3218" s="86"/>
    </row>
    <row r="3219" spans="1:9" ht="143.44999999999999" hidden="1" customHeight="1">
      <c r="A3219" s="64" t="s">
        <v>509</v>
      </c>
      <c r="B3219" s="203"/>
      <c r="C3219" s="66"/>
      <c r="D3219" s="203"/>
      <c r="E3219" s="65"/>
      <c r="F3219" s="65"/>
      <c r="H3219" s="86"/>
      <c r="I3219" s="86"/>
    </row>
    <row r="3220" spans="1:9" hidden="1">
      <c r="A3220" s="67" t="s">
        <v>320</v>
      </c>
      <c r="B3220" s="203">
        <v>0</v>
      </c>
      <c r="C3220" s="66"/>
      <c r="D3220" s="211"/>
      <c r="E3220" s="65"/>
      <c r="F3220" s="68">
        <f>B3220*D3220</f>
        <v>0</v>
      </c>
      <c r="H3220" s="86"/>
      <c r="I3220" s="86"/>
    </row>
    <row r="3221" spans="1:9" hidden="1">
      <c r="A3221" s="67"/>
      <c r="B3221" s="203"/>
      <c r="C3221" s="66"/>
      <c r="D3221" s="203"/>
      <c r="E3221" s="65"/>
      <c r="F3221" s="65"/>
      <c r="H3221" s="86"/>
      <c r="I3221" s="86"/>
    </row>
    <row r="3222" spans="1:9" ht="108.75" hidden="1" customHeight="1">
      <c r="A3222" s="64" t="s">
        <v>510</v>
      </c>
      <c r="B3222" s="203"/>
      <c r="C3222" s="66"/>
      <c r="D3222" s="203"/>
      <c r="E3222" s="65"/>
      <c r="F3222" s="65"/>
      <c r="H3222" s="86"/>
      <c r="I3222" s="86"/>
    </row>
    <row r="3223" spans="1:9" hidden="1">
      <c r="A3223" s="67" t="s">
        <v>320</v>
      </c>
      <c r="B3223" s="82">
        <v>0</v>
      </c>
      <c r="C3223" s="53"/>
      <c r="D3223" s="211"/>
      <c r="E3223" s="59"/>
      <c r="F3223" s="68">
        <f>B3223*D3223</f>
        <v>0</v>
      </c>
      <c r="H3223" s="86"/>
      <c r="I3223" s="86"/>
    </row>
    <row r="3224" spans="1:9" hidden="1">
      <c r="A3224" s="67" t="s">
        <v>511</v>
      </c>
      <c r="B3224" s="82">
        <v>0</v>
      </c>
      <c r="C3224" s="66"/>
      <c r="D3224" s="211"/>
      <c r="E3224" s="65"/>
      <c r="F3224" s="68">
        <f>B3224*D3224</f>
        <v>0</v>
      </c>
      <c r="H3224" s="86"/>
      <c r="I3224" s="86"/>
    </row>
    <row r="3225" spans="1:9" hidden="1">
      <c r="A3225" s="67" t="s">
        <v>512</v>
      </c>
      <c r="B3225" s="82">
        <v>0</v>
      </c>
      <c r="C3225" s="66"/>
      <c r="D3225" s="211"/>
      <c r="E3225" s="65"/>
      <c r="F3225" s="68">
        <f>B3225*D3225</f>
        <v>0</v>
      </c>
      <c r="H3225" s="86"/>
      <c r="I3225" s="86"/>
    </row>
    <row r="3226" spans="1:9" hidden="1">
      <c r="A3226" s="67"/>
      <c r="B3226" s="203"/>
      <c r="C3226" s="66"/>
      <c r="D3226" s="203"/>
      <c r="E3226" s="65"/>
      <c r="F3226" s="65"/>
      <c r="H3226" s="86"/>
      <c r="I3226" s="86"/>
    </row>
    <row r="3227" spans="1:9" ht="82.5" hidden="1" customHeight="1">
      <c r="A3227" s="64" t="s">
        <v>617</v>
      </c>
      <c r="B3227" s="203"/>
      <c r="C3227" s="66"/>
      <c r="D3227" s="203"/>
      <c r="E3227" s="65"/>
      <c r="F3227" s="65"/>
      <c r="H3227" s="86"/>
      <c r="I3227" s="86"/>
    </row>
    <row r="3228" spans="1:9" hidden="1">
      <c r="A3228" s="108" t="s">
        <v>514</v>
      </c>
      <c r="B3228" s="203">
        <v>0</v>
      </c>
      <c r="C3228" s="66"/>
      <c r="D3228" s="211"/>
      <c r="E3228" s="65"/>
      <c r="F3228" s="68">
        <f>B3228*D3228</f>
        <v>0</v>
      </c>
      <c r="H3228" s="86"/>
      <c r="I3228" s="86"/>
    </row>
    <row r="3229" spans="1:9" hidden="1">
      <c r="A3229" s="108"/>
      <c r="B3229" s="203"/>
      <c r="C3229" s="66"/>
      <c r="D3229" s="203"/>
      <c r="E3229" s="65"/>
      <c r="F3229" s="65"/>
      <c r="H3229" s="86"/>
      <c r="I3229" s="86"/>
    </row>
    <row r="3230" spans="1:9" ht="76.5" hidden="1">
      <c r="A3230" s="60" t="s">
        <v>618</v>
      </c>
      <c r="B3230" s="82"/>
      <c r="C3230" s="53"/>
      <c r="D3230" s="82"/>
      <c r="E3230" s="59"/>
      <c r="F3230" s="59"/>
      <c r="H3230" s="86"/>
      <c r="I3230" s="86"/>
    </row>
    <row r="3231" spans="1:9" ht="89.25" hidden="1">
      <c r="A3231" s="60" t="s">
        <v>588</v>
      </c>
      <c r="B3231" s="82"/>
      <c r="C3231" s="53"/>
      <c r="D3231" s="82"/>
      <c r="E3231" s="59"/>
      <c r="F3231" s="59"/>
      <c r="H3231" s="86"/>
      <c r="I3231" s="86"/>
    </row>
    <row r="3232" spans="1:9" ht="38.25" hidden="1">
      <c r="A3232" s="83" t="s">
        <v>589</v>
      </c>
      <c r="B3232" s="82"/>
      <c r="C3232" s="53"/>
      <c r="D3232" s="82"/>
      <c r="E3232" s="59"/>
      <c r="F3232" s="59"/>
      <c r="H3232" s="86"/>
      <c r="I3232" s="86"/>
    </row>
    <row r="3233" spans="1:9" hidden="1">
      <c r="A3233" s="172" t="s">
        <v>590</v>
      </c>
      <c r="B3233" s="82">
        <f>(3.3*0.2+3.3*0.15+8*0.15*3.1)*1.1</f>
        <v>5.3625000000000007</v>
      </c>
      <c r="C3233" s="53"/>
      <c r="D3233" s="82"/>
      <c r="E3233" s="59"/>
      <c r="F3233" s="59"/>
      <c r="H3233" s="86"/>
      <c r="I3233" s="86"/>
    </row>
    <row r="3234" spans="1:9" hidden="1">
      <c r="A3234" s="172" t="s">
        <v>591</v>
      </c>
      <c r="B3234" s="82">
        <f>B3233*80</f>
        <v>429.00000000000006</v>
      </c>
      <c r="C3234" s="53"/>
      <c r="D3234" s="82"/>
      <c r="E3234" s="59"/>
      <c r="F3234" s="59"/>
      <c r="H3234" s="86"/>
      <c r="I3234" s="86"/>
    </row>
    <row r="3235" spans="1:9" hidden="1">
      <c r="A3235" s="172" t="s">
        <v>592</v>
      </c>
      <c r="B3235" s="82">
        <f>(3.45*5.35*3)*1</f>
        <v>55.372500000000002</v>
      </c>
      <c r="C3235" s="53"/>
      <c r="D3235" s="82"/>
      <c r="E3235" s="59"/>
      <c r="F3235" s="59"/>
      <c r="H3235" s="86"/>
      <c r="I3235" s="86"/>
    </row>
    <row r="3236" spans="1:9" hidden="1">
      <c r="A3236" s="172" t="s">
        <v>593</v>
      </c>
      <c r="B3236" s="82">
        <v>1</v>
      </c>
      <c r="C3236" s="53"/>
      <c r="D3236" s="82"/>
      <c r="E3236" s="59"/>
      <c r="F3236" s="59"/>
      <c r="H3236" s="86"/>
      <c r="I3236" s="86"/>
    </row>
    <row r="3237" spans="1:9" hidden="1">
      <c r="A3237" s="172" t="s">
        <v>594</v>
      </c>
      <c r="B3237" s="82">
        <f>(6.5+3+1.5*2.45*3.15)*1.05</f>
        <v>22.130062500000001</v>
      </c>
      <c r="C3237" s="53"/>
      <c r="D3237" s="82"/>
      <c r="E3237" s="59"/>
      <c r="F3237" s="59"/>
      <c r="H3237" s="86"/>
      <c r="I3237" s="86"/>
    </row>
    <row r="3238" spans="1:9" hidden="1">
      <c r="A3238" s="172" t="s">
        <v>595</v>
      </c>
      <c r="B3238" s="82">
        <f>(0.7*3.5+2.7*0.15*1.2)*1.05</f>
        <v>3.0828000000000002</v>
      </c>
      <c r="C3238" s="53"/>
      <c r="D3238" s="82"/>
      <c r="E3238" s="59"/>
      <c r="F3238" s="59"/>
      <c r="H3238" s="86"/>
      <c r="I3238" s="86"/>
    </row>
    <row r="3239" spans="1:9" ht="25.5" hidden="1">
      <c r="A3239" s="139" t="s">
        <v>596</v>
      </c>
      <c r="B3239" s="82">
        <v>30</v>
      </c>
      <c r="C3239" s="53"/>
      <c r="D3239" s="82"/>
      <c r="E3239" s="59"/>
      <c r="F3239" s="59"/>
      <c r="H3239" s="86"/>
      <c r="I3239" s="86"/>
    </row>
    <row r="3240" spans="1:9" ht="38.25" hidden="1">
      <c r="A3240" s="139" t="s">
        <v>597</v>
      </c>
      <c r="B3240" s="82">
        <v>1</v>
      </c>
      <c r="C3240" s="53"/>
      <c r="D3240" s="82"/>
      <c r="E3240" s="59"/>
      <c r="F3240" s="59"/>
      <c r="H3240" s="86"/>
      <c r="I3240" s="86"/>
    </row>
    <row r="3241" spans="1:9" ht="25.5" hidden="1">
      <c r="A3241" s="139" t="s">
        <v>598</v>
      </c>
      <c r="B3241" s="82">
        <v>30</v>
      </c>
      <c r="C3241" s="53"/>
      <c r="D3241" s="82"/>
      <c r="E3241" s="59"/>
      <c r="F3241" s="59"/>
      <c r="H3241" s="86"/>
      <c r="I3241" s="86"/>
    </row>
    <row r="3242" spans="1:9" hidden="1">
      <c r="A3242" s="139" t="s">
        <v>599</v>
      </c>
      <c r="B3242" s="82">
        <v>2</v>
      </c>
      <c r="C3242" s="53"/>
      <c r="D3242" s="82"/>
      <c r="E3242" s="59"/>
      <c r="F3242" s="59"/>
      <c r="H3242" s="86"/>
      <c r="I3242" s="86"/>
    </row>
    <row r="3243" spans="1:9" hidden="1">
      <c r="A3243" s="139" t="s">
        <v>600</v>
      </c>
      <c r="B3243" s="82">
        <v>2</v>
      </c>
      <c r="C3243" s="53"/>
      <c r="D3243" s="82"/>
      <c r="E3243" s="59"/>
      <c r="F3243" s="59"/>
      <c r="H3243" s="86"/>
      <c r="I3243" s="86"/>
    </row>
    <row r="3244" spans="1:9" hidden="1">
      <c r="A3244" s="172" t="s">
        <v>601</v>
      </c>
      <c r="B3244" s="82">
        <f>B3235-B3237-B3238</f>
        <v>30.159637500000002</v>
      </c>
      <c r="C3244" s="53"/>
      <c r="D3244" s="82"/>
      <c r="E3244" s="59"/>
      <c r="F3244" s="59"/>
      <c r="H3244" s="86"/>
      <c r="I3244" s="86"/>
    </row>
    <row r="3245" spans="1:9" ht="25.5" hidden="1">
      <c r="A3245" s="139" t="s">
        <v>602</v>
      </c>
      <c r="B3245" s="82">
        <v>1</v>
      </c>
      <c r="C3245" s="53"/>
      <c r="D3245" s="82"/>
      <c r="E3245" s="59"/>
      <c r="F3245" s="59"/>
      <c r="H3245" s="86"/>
      <c r="I3245" s="86"/>
    </row>
    <row r="3246" spans="1:9" hidden="1">
      <c r="A3246" s="172" t="s">
        <v>603</v>
      </c>
      <c r="B3246" s="82">
        <v>2</v>
      </c>
      <c r="C3246" s="53"/>
      <c r="D3246" s="82"/>
      <c r="E3246" s="59"/>
      <c r="F3246" s="59"/>
      <c r="H3246" s="86"/>
      <c r="I3246" s="86"/>
    </row>
    <row r="3247" spans="1:9" hidden="1">
      <c r="A3247" s="172" t="s">
        <v>604</v>
      </c>
      <c r="B3247" s="82">
        <v>16</v>
      </c>
      <c r="C3247" s="53"/>
      <c r="D3247" s="82"/>
      <c r="E3247" s="59"/>
      <c r="F3247" s="59"/>
      <c r="H3247" s="86"/>
      <c r="I3247" s="86"/>
    </row>
    <row r="3248" spans="1:9" hidden="1">
      <c r="A3248" s="139" t="s">
        <v>605</v>
      </c>
      <c r="B3248" s="82">
        <f>3*8</f>
        <v>24</v>
      </c>
      <c r="C3248" s="53"/>
      <c r="D3248" s="82"/>
      <c r="E3248" s="59"/>
      <c r="F3248" s="59"/>
      <c r="H3248" s="86"/>
      <c r="I3248" s="86"/>
    </row>
    <row r="3249" spans="1:9" hidden="1">
      <c r="A3249" s="173" t="s">
        <v>606</v>
      </c>
      <c r="B3249" s="211">
        <f>2*35</f>
        <v>70</v>
      </c>
      <c r="C3249" s="53"/>
      <c r="D3249" s="82"/>
      <c r="E3249" s="59"/>
      <c r="F3249" s="59"/>
      <c r="H3249" s="86"/>
      <c r="I3249" s="86"/>
    </row>
    <row r="3250" spans="1:9" hidden="1">
      <c r="A3250" s="67" t="s">
        <v>607</v>
      </c>
      <c r="B3250" s="82">
        <v>0</v>
      </c>
      <c r="C3250" s="53"/>
      <c r="D3250" s="82"/>
      <c r="E3250" s="59"/>
      <c r="F3250" s="59">
        <f>B3250*D3250</f>
        <v>0</v>
      </c>
      <c r="H3250" s="86"/>
      <c r="I3250" s="86"/>
    </row>
    <row r="3251" spans="1:9" hidden="1">
      <c r="A3251" s="67"/>
      <c r="B3251" s="82"/>
      <c r="C3251" s="53"/>
      <c r="D3251" s="82"/>
      <c r="E3251" s="59"/>
      <c r="F3251" s="59"/>
      <c r="H3251" s="86"/>
      <c r="I3251" s="86"/>
    </row>
    <row r="3252" spans="1:9" ht="71.25" hidden="1">
      <c r="A3252" s="175" t="s">
        <v>619</v>
      </c>
      <c r="B3252" s="367"/>
      <c r="C3252" s="102"/>
      <c r="D3252" s="367"/>
      <c r="E3252" s="101"/>
      <c r="F3252" s="101"/>
      <c r="H3252" s="86"/>
      <c r="I3252" s="86"/>
    </row>
    <row r="3253" spans="1:9" ht="14.25" hidden="1">
      <c r="A3253" s="176" t="s">
        <v>609</v>
      </c>
      <c r="B3253" s="367"/>
      <c r="C3253" s="102"/>
      <c r="D3253" s="367"/>
      <c r="E3253" s="101"/>
      <c r="F3253" s="101"/>
      <c r="H3253" s="86"/>
      <c r="I3253" s="86"/>
    </row>
    <row r="3254" spans="1:9" ht="14.25" hidden="1">
      <c r="A3254" s="177" t="s">
        <v>610</v>
      </c>
      <c r="B3254" s="178">
        <v>0</v>
      </c>
      <c r="C3254" s="102"/>
      <c r="D3254" s="373"/>
      <c r="E3254" s="101"/>
      <c r="F3254" s="169">
        <f>B3254*D3254</f>
        <v>0</v>
      </c>
      <c r="H3254" s="86"/>
      <c r="I3254" s="86"/>
    </row>
    <row r="3255" spans="1:9" hidden="1">
      <c r="A3255" s="67"/>
      <c r="B3255" s="82"/>
      <c r="C3255" s="53"/>
      <c r="D3255" s="82"/>
      <c r="E3255" s="59"/>
      <c r="F3255" s="59"/>
      <c r="H3255" s="86"/>
      <c r="I3255" s="86"/>
    </row>
    <row r="3256" spans="1:9" ht="178.5" hidden="1">
      <c r="A3256" s="60" t="s">
        <v>620</v>
      </c>
      <c r="B3256" s="82"/>
      <c r="C3256" s="53"/>
      <c r="D3256" s="82"/>
      <c r="E3256" s="59"/>
      <c r="F3256" s="59"/>
      <c r="H3256" s="86"/>
      <c r="I3256" s="86"/>
    </row>
    <row r="3257" spans="1:9" ht="140.25" hidden="1">
      <c r="A3257" s="60" t="s">
        <v>612</v>
      </c>
      <c r="B3257" s="82"/>
      <c r="C3257" s="53"/>
      <c r="D3257" s="82"/>
      <c r="E3257" s="59"/>
      <c r="F3257" s="59"/>
      <c r="H3257" s="86"/>
      <c r="I3257" s="86"/>
    </row>
    <row r="3258" spans="1:9" hidden="1">
      <c r="A3258" s="67" t="s">
        <v>25</v>
      </c>
      <c r="B3258" s="82">
        <v>0</v>
      </c>
      <c r="C3258" s="53"/>
      <c r="D3258" s="211"/>
      <c r="E3258" s="59"/>
      <c r="F3258" s="68">
        <f>B3258*D3258</f>
        <v>0</v>
      </c>
      <c r="H3258" s="86"/>
      <c r="I3258" s="86"/>
    </row>
    <row r="3259" spans="1:9" hidden="1">
      <c r="A3259" s="108"/>
      <c r="B3259" s="203"/>
      <c r="C3259" s="66"/>
      <c r="D3259" s="203"/>
      <c r="E3259" s="65"/>
      <c r="F3259" s="65"/>
      <c r="H3259" s="86"/>
      <c r="I3259" s="86"/>
    </row>
    <row r="3260" spans="1:9" ht="63.75" hidden="1">
      <c r="A3260" s="64" t="s">
        <v>515</v>
      </c>
      <c r="B3260" s="82"/>
      <c r="C3260" s="53"/>
      <c r="D3260" s="82"/>
      <c r="E3260" s="59"/>
      <c r="F3260" s="59"/>
      <c r="H3260" s="86"/>
      <c r="I3260" s="86"/>
    </row>
    <row r="3261" spans="1:9" ht="76.5" hidden="1">
      <c r="A3261" s="69" t="s">
        <v>516</v>
      </c>
      <c r="B3261" s="82"/>
      <c r="C3261" s="53"/>
      <c r="D3261" s="82"/>
      <c r="E3261" s="59"/>
      <c r="F3261" s="59"/>
      <c r="H3261" s="86"/>
      <c r="I3261" s="86"/>
    </row>
    <row r="3262" spans="1:9" hidden="1">
      <c r="A3262" s="67" t="s">
        <v>517</v>
      </c>
      <c r="B3262" s="82">
        <v>0</v>
      </c>
      <c r="C3262" s="53"/>
      <c r="D3262" s="211"/>
      <c r="E3262" s="59"/>
      <c r="F3262" s="142">
        <f>B3262*D3262</f>
        <v>0</v>
      </c>
      <c r="H3262" s="86"/>
      <c r="I3262" s="86"/>
    </row>
    <row r="3263" spans="1:9" hidden="1">
      <c r="A3263" s="108"/>
      <c r="B3263" s="203"/>
      <c r="C3263" s="66"/>
      <c r="D3263" s="203"/>
      <c r="E3263" s="65"/>
      <c r="F3263" s="65"/>
      <c r="H3263" s="86"/>
      <c r="I3263" s="86"/>
    </row>
    <row r="3264" spans="1:9" hidden="1">
      <c r="A3264" s="53" t="s">
        <v>518</v>
      </c>
      <c r="B3264" s="82"/>
      <c r="C3264" s="53"/>
      <c r="D3264" s="82"/>
      <c r="E3264" s="59"/>
      <c r="F3264" s="59"/>
      <c r="H3264" s="86"/>
      <c r="I3264" s="86"/>
    </row>
    <row r="3265" spans="1:9" hidden="1">
      <c r="A3265" s="53" t="s">
        <v>519</v>
      </c>
      <c r="B3265" s="82"/>
      <c r="C3265" s="53"/>
      <c r="D3265" s="82"/>
      <c r="E3265" s="59"/>
      <c r="F3265" s="59"/>
      <c r="H3265" s="86"/>
      <c r="I3265" s="86"/>
    </row>
    <row r="3266" spans="1:9" hidden="1">
      <c r="A3266" s="53" t="s">
        <v>128</v>
      </c>
      <c r="B3266" s="82"/>
      <c r="C3266" s="53"/>
      <c r="D3266" s="82"/>
      <c r="E3266" s="59"/>
      <c r="F3266" s="59"/>
      <c r="H3266" s="86"/>
      <c r="I3266" s="86"/>
    </row>
    <row r="3267" spans="1:9" hidden="1">
      <c r="A3267" s="53" t="s">
        <v>129</v>
      </c>
      <c r="B3267" s="82"/>
      <c r="C3267" s="53"/>
      <c r="D3267" s="82"/>
      <c r="E3267" s="59"/>
      <c r="F3267" s="59"/>
      <c r="H3267" s="86"/>
      <c r="I3267" s="86"/>
    </row>
    <row r="3268" spans="1:9" hidden="1">
      <c r="A3268" s="53" t="s">
        <v>130</v>
      </c>
      <c r="B3268" s="82"/>
      <c r="C3268" s="53"/>
      <c r="D3268" s="82"/>
      <c r="E3268" s="59"/>
      <c r="F3268" s="59"/>
      <c r="H3268" s="86"/>
      <c r="I3268" s="86"/>
    </row>
    <row r="3269" spans="1:9" hidden="1">
      <c r="A3269" s="53" t="s">
        <v>131</v>
      </c>
      <c r="B3269" s="82"/>
      <c r="C3269" s="53"/>
      <c r="D3269" s="82"/>
      <c r="E3269" s="59"/>
      <c r="F3269" s="59"/>
      <c r="H3269" s="86"/>
      <c r="I3269" s="86"/>
    </row>
    <row r="3270" spans="1:9" hidden="1">
      <c r="A3270" s="53" t="s">
        <v>132</v>
      </c>
      <c r="B3270" s="82"/>
      <c r="C3270" s="53"/>
      <c r="D3270" s="82"/>
      <c r="E3270" s="59"/>
      <c r="F3270" s="59"/>
      <c r="H3270" s="86"/>
      <c r="I3270" s="86"/>
    </row>
    <row r="3271" spans="1:9" hidden="1">
      <c r="A3271" s="53" t="s">
        <v>133</v>
      </c>
      <c r="B3271" s="82"/>
      <c r="C3271" s="53"/>
      <c r="D3271" s="82"/>
      <c r="E3271" s="59"/>
      <c r="F3271" s="59"/>
      <c r="H3271" s="86"/>
      <c r="I3271" s="86"/>
    </row>
    <row r="3272" spans="1:9" hidden="1">
      <c r="A3272" s="53" t="s">
        <v>134</v>
      </c>
      <c r="B3272" s="82"/>
      <c r="C3272" s="53"/>
      <c r="D3272" s="82"/>
      <c r="E3272" s="59"/>
      <c r="F3272" s="59"/>
      <c r="H3272" s="86"/>
      <c r="I3272" s="86"/>
    </row>
    <row r="3273" spans="1:9" hidden="1">
      <c r="A3273" s="53" t="s">
        <v>135</v>
      </c>
      <c r="B3273" s="82"/>
      <c r="C3273" s="53"/>
      <c r="D3273" s="82"/>
      <c r="E3273" s="59"/>
      <c r="F3273" s="59"/>
      <c r="H3273" s="86"/>
      <c r="I3273" s="86"/>
    </row>
    <row r="3274" spans="1:9" hidden="1">
      <c r="A3274" s="53" t="s">
        <v>520</v>
      </c>
      <c r="B3274" s="82"/>
      <c r="C3274" s="174">
        <v>10</v>
      </c>
      <c r="D3274" s="211"/>
      <c r="E3274" s="59"/>
      <c r="F3274" s="68">
        <f t="shared" ref="F3274:F3279" si="32">B3274*D3274</f>
        <v>0</v>
      </c>
      <c r="H3274" s="86"/>
      <c r="I3274" s="86"/>
    </row>
    <row r="3275" spans="1:9" hidden="1">
      <c r="A3275" s="53" t="s">
        <v>521</v>
      </c>
      <c r="B3275" s="82"/>
      <c r="C3275" s="174">
        <v>30</v>
      </c>
      <c r="D3275" s="211"/>
      <c r="E3275" s="59"/>
      <c r="F3275" s="68">
        <f t="shared" si="32"/>
        <v>0</v>
      </c>
      <c r="H3275" s="86"/>
      <c r="I3275" s="86"/>
    </row>
    <row r="3276" spans="1:9" hidden="1">
      <c r="A3276" s="53" t="s">
        <v>522</v>
      </c>
      <c r="B3276" s="82"/>
      <c r="C3276" s="174">
        <v>10</v>
      </c>
      <c r="D3276" s="211"/>
      <c r="E3276" s="59"/>
      <c r="F3276" s="68">
        <f t="shared" si="32"/>
        <v>0</v>
      </c>
      <c r="H3276" s="86"/>
      <c r="I3276" s="86"/>
    </row>
    <row r="3277" spans="1:9" hidden="1">
      <c r="A3277" s="53" t="s">
        <v>523</v>
      </c>
      <c r="B3277" s="82"/>
      <c r="C3277" s="174">
        <v>15</v>
      </c>
      <c r="D3277" s="211"/>
      <c r="E3277" s="59"/>
      <c r="F3277" s="68">
        <f t="shared" si="32"/>
        <v>0</v>
      </c>
      <c r="H3277" s="86"/>
      <c r="I3277" s="86"/>
    </row>
    <row r="3278" spans="1:9" hidden="1">
      <c r="A3278" s="53" t="s">
        <v>271</v>
      </c>
      <c r="B3278" s="82"/>
      <c r="C3278" s="174">
        <v>100</v>
      </c>
      <c r="D3278" s="211"/>
      <c r="E3278" s="59"/>
      <c r="F3278" s="68">
        <f t="shared" si="32"/>
        <v>0</v>
      </c>
      <c r="H3278" s="86"/>
      <c r="I3278" s="86"/>
    </row>
    <row r="3279" spans="1:9" hidden="1">
      <c r="A3279" s="53" t="s">
        <v>272</v>
      </c>
      <c r="B3279" s="82"/>
      <c r="C3279" s="174">
        <v>30</v>
      </c>
      <c r="D3279" s="211"/>
      <c r="E3279" s="59"/>
      <c r="F3279" s="68">
        <f t="shared" si="32"/>
        <v>0</v>
      </c>
      <c r="H3279" s="86"/>
      <c r="I3279" s="86"/>
    </row>
    <row r="3280" spans="1:9" hidden="1">
      <c r="A3280" s="108"/>
      <c r="B3280" s="203"/>
      <c r="C3280" s="66"/>
      <c r="D3280" s="203"/>
      <c r="E3280" s="65"/>
      <c r="F3280" s="65"/>
      <c r="H3280" s="86"/>
      <c r="I3280" s="86"/>
    </row>
    <row r="3281" spans="1:9" hidden="1">
      <c r="A3281" s="108"/>
      <c r="B3281" s="203"/>
      <c r="C3281" s="66"/>
      <c r="D3281" s="203"/>
      <c r="E3281" s="65"/>
      <c r="F3281" s="65"/>
      <c r="H3281" s="86"/>
      <c r="I3281" s="86"/>
    </row>
    <row r="3282" spans="1:9" s="147" customFormat="1" ht="25.5" hidden="1">
      <c r="A3282" s="144" t="s">
        <v>524</v>
      </c>
      <c r="B3282" s="371"/>
      <c r="C3282" s="146"/>
      <c r="D3282" s="371"/>
      <c r="E3282" s="145"/>
      <c r="F3282" s="387"/>
      <c r="H3282" s="148"/>
      <c r="I3282" s="148"/>
    </row>
    <row r="3283" spans="1:9" ht="38.25" hidden="1">
      <c r="A3283" s="149" t="s">
        <v>525</v>
      </c>
      <c r="B3283" s="67"/>
      <c r="C3283" s="151"/>
      <c r="D3283" s="151"/>
      <c r="E3283" s="152"/>
      <c r="F3283" s="65"/>
      <c r="H3283" s="86"/>
      <c r="I3283" s="86"/>
    </row>
    <row r="3284" spans="1:9" hidden="1">
      <c r="A3284" s="149" t="s">
        <v>526</v>
      </c>
      <c r="B3284" s="67"/>
      <c r="C3284" s="151"/>
      <c r="D3284" s="151"/>
      <c r="E3284" s="152"/>
      <c r="F3284" s="65"/>
      <c r="H3284" s="86"/>
      <c r="I3284" s="86"/>
    </row>
    <row r="3285" spans="1:9" ht="180.75" hidden="1" customHeight="1">
      <c r="A3285" s="69" t="s">
        <v>527</v>
      </c>
      <c r="B3285" s="67"/>
      <c r="C3285" s="151"/>
      <c r="D3285" s="151"/>
      <c r="E3285" s="152"/>
      <c r="F3285" s="65"/>
      <c r="H3285" s="86"/>
      <c r="I3285" s="86"/>
    </row>
    <row r="3286" spans="1:9" ht="25.5" hidden="1">
      <c r="A3286" s="153" t="s">
        <v>528</v>
      </c>
      <c r="B3286" s="67"/>
      <c r="C3286" s="151"/>
      <c r="D3286" s="151"/>
      <c r="E3286" s="152"/>
      <c r="F3286" s="65"/>
      <c r="H3286" s="86"/>
      <c r="I3286" s="86"/>
    </row>
    <row r="3287" spans="1:9" ht="66.2" hidden="1" customHeight="1">
      <c r="A3287" s="69" t="s">
        <v>529</v>
      </c>
      <c r="B3287" s="151">
        <v>0</v>
      </c>
      <c r="C3287" s="1"/>
      <c r="D3287" s="154"/>
      <c r="E3287" s="1"/>
      <c r="F3287" s="68">
        <f>B3287*D3287</f>
        <v>0</v>
      </c>
      <c r="G3287" s="152">
        <f>B3287*D3287</f>
        <v>0</v>
      </c>
      <c r="H3287" s="86"/>
      <c r="I3287" s="86"/>
    </row>
    <row r="3288" spans="1:9" hidden="1">
      <c r="A3288" s="153"/>
      <c r="B3288" s="151"/>
      <c r="C3288" s="1"/>
      <c r="D3288" s="151"/>
      <c r="E3288" s="1"/>
      <c r="F3288" s="65"/>
      <c r="G3288" s="152"/>
      <c r="H3288" s="86"/>
      <c r="I3288" s="86"/>
    </row>
    <row r="3289" spans="1:9" ht="25.5" hidden="1">
      <c r="A3289" s="144" t="s">
        <v>530</v>
      </c>
      <c r="B3289" s="203"/>
      <c r="C3289" s="66"/>
      <c r="D3289" s="203"/>
      <c r="E3289" s="65"/>
      <c r="F3289" s="65"/>
      <c r="H3289" s="86"/>
      <c r="I3289" s="86"/>
    </row>
    <row r="3290" spans="1:9" ht="51" hidden="1">
      <c r="A3290" s="64" t="s">
        <v>531</v>
      </c>
      <c r="B3290" s="82"/>
      <c r="C3290" s="53"/>
      <c r="D3290" s="82"/>
      <c r="E3290" s="59"/>
      <c r="F3290" s="59"/>
      <c r="H3290" s="86"/>
      <c r="I3290" s="86"/>
    </row>
    <row r="3291" spans="1:9" ht="76.5" hidden="1">
      <c r="A3291" s="69" t="s">
        <v>532</v>
      </c>
      <c r="B3291" s="82"/>
      <c r="C3291" s="53"/>
      <c r="D3291" s="82"/>
      <c r="E3291" s="59"/>
      <c r="F3291" s="59"/>
      <c r="H3291" s="86"/>
      <c r="I3291" s="86"/>
    </row>
    <row r="3292" spans="1:9" hidden="1">
      <c r="A3292" s="67" t="s">
        <v>533</v>
      </c>
      <c r="B3292" s="82">
        <v>0</v>
      </c>
      <c r="C3292" s="53"/>
      <c r="D3292" s="211"/>
      <c r="E3292" s="59"/>
      <c r="F3292" s="142">
        <f>B3292*D3292</f>
        <v>0</v>
      </c>
      <c r="H3292" s="86"/>
      <c r="I3292" s="86"/>
    </row>
    <row r="3293" spans="1:9" hidden="1">
      <c r="A3293" s="67"/>
      <c r="B3293" s="82"/>
      <c r="C3293" s="53"/>
      <c r="D3293" s="203"/>
      <c r="E3293" s="59"/>
      <c r="F3293" s="155"/>
      <c r="H3293" s="86"/>
      <c r="I3293" s="86"/>
    </row>
    <row r="3294" spans="1:9" ht="25.5" hidden="1">
      <c r="A3294" s="144" t="s">
        <v>530</v>
      </c>
      <c r="B3294" s="203"/>
      <c r="C3294" s="66"/>
      <c r="D3294" s="203"/>
      <c r="E3294" s="65"/>
      <c r="F3294" s="65"/>
      <c r="H3294" s="86"/>
      <c r="I3294" s="86"/>
    </row>
    <row r="3295" spans="1:9" hidden="1">
      <c r="A3295" s="53" t="s">
        <v>534</v>
      </c>
      <c r="B3295" s="82"/>
      <c r="C3295" s="53"/>
      <c r="D3295" s="82"/>
      <c r="E3295" s="59"/>
      <c r="F3295" s="59"/>
      <c r="H3295" s="86"/>
      <c r="I3295" s="86"/>
    </row>
    <row r="3296" spans="1:9" hidden="1">
      <c r="A3296" s="53" t="s">
        <v>127</v>
      </c>
      <c r="B3296" s="82"/>
      <c r="C3296" s="53"/>
      <c r="D3296" s="82"/>
      <c r="E3296" s="59"/>
      <c r="F3296" s="59"/>
      <c r="H3296" s="86"/>
      <c r="I3296" s="86"/>
    </row>
    <row r="3297" spans="1:9" hidden="1">
      <c r="A3297" s="53" t="s">
        <v>128</v>
      </c>
      <c r="B3297" s="82"/>
      <c r="C3297" s="53"/>
      <c r="D3297" s="82"/>
      <c r="E3297" s="59"/>
      <c r="F3297" s="59"/>
      <c r="H3297" s="86"/>
      <c r="I3297" s="86"/>
    </row>
    <row r="3298" spans="1:9" hidden="1">
      <c r="A3298" s="53" t="s">
        <v>129</v>
      </c>
      <c r="B3298" s="82"/>
      <c r="C3298" s="53"/>
      <c r="D3298" s="82"/>
      <c r="E3298" s="59"/>
      <c r="F3298" s="59"/>
      <c r="H3298" s="86"/>
      <c r="I3298" s="86"/>
    </row>
    <row r="3299" spans="1:9" hidden="1">
      <c r="A3299" s="53" t="s">
        <v>130</v>
      </c>
      <c r="B3299" s="82"/>
      <c r="C3299" s="53"/>
      <c r="D3299" s="82"/>
      <c r="E3299" s="59"/>
      <c r="F3299" s="59"/>
      <c r="H3299" s="86"/>
      <c r="I3299" s="86"/>
    </row>
    <row r="3300" spans="1:9" hidden="1">
      <c r="A3300" s="53" t="s">
        <v>131</v>
      </c>
      <c r="B3300" s="82"/>
      <c r="C3300" s="53"/>
      <c r="D3300" s="82"/>
      <c r="E3300" s="59"/>
      <c r="F3300" s="59"/>
      <c r="H3300" s="86"/>
      <c r="I3300" s="86"/>
    </row>
    <row r="3301" spans="1:9" hidden="1">
      <c r="A3301" s="53" t="s">
        <v>132</v>
      </c>
      <c r="B3301" s="82"/>
      <c r="C3301" s="53"/>
      <c r="D3301" s="82"/>
      <c r="E3301" s="59"/>
      <c r="F3301" s="59"/>
      <c r="H3301" s="86"/>
      <c r="I3301" s="86"/>
    </row>
    <row r="3302" spans="1:9" hidden="1">
      <c r="A3302" s="53" t="s">
        <v>133</v>
      </c>
      <c r="B3302" s="82"/>
      <c r="C3302" s="53"/>
      <c r="D3302" s="82"/>
      <c r="E3302" s="59"/>
      <c r="F3302" s="59"/>
      <c r="H3302" s="86"/>
      <c r="I3302" s="86"/>
    </row>
    <row r="3303" spans="1:9" hidden="1">
      <c r="A3303" s="53" t="s">
        <v>134</v>
      </c>
      <c r="B3303" s="82"/>
      <c r="C3303" s="53"/>
      <c r="D3303" s="82"/>
      <c r="E3303" s="59"/>
      <c r="F3303" s="59"/>
      <c r="H3303" s="86"/>
      <c r="I3303" s="86"/>
    </row>
    <row r="3304" spans="1:9" hidden="1">
      <c r="A3304" s="53" t="s">
        <v>135</v>
      </c>
      <c r="B3304" s="82"/>
      <c r="C3304" s="53"/>
      <c r="D3304" s="82"/>
      <c r="E3304" s="59"/>
      <c r="F3304" s="59"/>
      <c r="H3304" s="86"/>
      <c r="I3304" s="86"/>
    </row>
    <row r="3305" spans="1:9" hidden="1">
      <c r="A3305" s="53" t="s">
        <v>520</v>
      </c>
      <c r="B3305" s="82"/>
      <c r="C3305" s="174">
        <v>10</v>
      </c>
      <c r="D3305" s="211"/>
      <c r="E3305" s="59"/>
      <c r="F3305" s="68">
        <f t="shared" ref="F3305:F3310" si="33">B3305*D3305</f>
        <v>0</v>
      </c>
      <c r="H3305" s="86"/>
      <c r="I3305" s="86"/>
    </row>
    <row r="3306" spans="1:9" hidden="1">
      <c r="A3306" s="53" t="s">
        <v>521</v>
      </c>
      <c r="B3306" s="82"/>
      <c r="C3306" s="174">
        <v>30</v>
      </c>
      <c r="D3306" s="211"/>
      <c r="E3306" s="59"/>
      <c r="F3306" s="68">
        <f t="shared" si="33"/>
        <v>0</v>
      </c>
      <c r="H3306" s="86"/>
      <c r="I3306" s="86"/>
    </row>
    <row r="3307" spans="1:9" hidden="1">
      <c r="A3307" s="53" t="s">
        <v>522</v>
      </c>
      <c r="B3307" s="82"/>
      <c r="C3307" s="174">
        <v>10</v>
      </c>
      <c r="D3307" s="211"/>
      <c r="E3307" s="59"/>
      <c r="F3307" s="68">
        <f t="shared" si="33"/>
        <v>0</v>
      </c>
      <c r="H3307" s="86"/>
      <c r="I3307" s="86"/>
    </row>
    <row r="3308" spans="1:9" hidden="1">
      <c r="A3308" s="53" t="s">
        <v>523</v>
      </c>
      <c r="B3308" s="82"/>
      <c r="C3308" s="174">
        <v>15</v>
      </c>
      <c r="D3308" s="211"/>
      <c r="E3308" s="59"/>
      <c r="F3308" s="68">
        <f t="shared" si="33"/>
        <v>0</v>
      </c>
      <c r="H3308" s="86"/>
      <c r="I3308" s="86"/>
    </row>
    <row r="3309" spans="1:9" hidden="1">
      <c r="A3309" s="53" t="s">
        <v>271</v>
      </c>
      <c r="B3309" s="82"/>
      <c r="C3309" s="174">
        <v>100</v>
      </c>
      <c r="D3309" s="211"/>
      <c r="E3309" s="59"/>
      <c r="F3309" s="68">
        <f t="shared" si="33"/>
        <v>0</v>
      </c>
      <c r="H3309" s="86"/>
      <c r="I3309" s="86"/>
    </row>
    <row r="3310" spans="1:9" hidden="1">
      <c r="A3310" s="53" t="s">
        <v>272</v>
      </c>
      <c r="B3310" s="82"/>
      <c r="C3310" s="174">
        <v>30</v>
      </c>
      <c r="D3310" s="211"/>
      <c r="E3310" s="59"/>
      <c r="F3310" s="68">
        <f t="shared" si="33"/>
        <v>0</v>
      </c>
      <c r="H3310" s="86"/>
      <c r="I3310" s="86"/>
    </row>
    <row r="3311" spans="1:9" hidden="1">
      <c r="A3311" s="108"/>
      <c r="B3311" s="203"/>
      <c r="C3311" s="66"/>
      <c r="D3311" s="203"/>
      <c r="E3311" s="65"/>
      <c r="F3311" s="65"/>
      <c r="H3311" s="86"/>
      <c r="I3311" s="86"/>
    </row>
    <row r="3312" spans="1:9">
      <c r="A3312" s="67"/>
      <c r="B3312" s="203"/>
      <c r="C3312" s="66"/>
      <c r="D3312" s="203"/>
      <c r="E3312" s="65"/>
      <c r="F3312" s="65"/>
      <c r="H3312" s="86"/>
      <c r="I3312" s="86"/>
    </row>
    <row r="3313" spans="1:9" ht="15.75">
      <c r="A3313" s="23" t="s">
        <v>502</v>
      </c>
      <c r="B3313" s="436"/>
      <c r="C3313" s="41"/>
      <c r="D3313" s="25" t="s">
        <v>23</v>
      </c>
      <c r="E3313" s="26"/>
      <c r="F3313" s="385">
        <f>SUM(F3201:F3312)</f>
        <v>0</v>
      </c>
      <c r="H3313" s="86"/>
      <c r="I3313" s="115"/>
    </row>
    <row r="3314" spans="1:9">
      <c r="A3314" s="53"/>
      <c r="B3314" s="82"/>
      <c r="C3314" s="53"/>
      <c r="D3314" s="82"/>
      <c r="E3314" s="59"/>
      <c r="F3314" s="59"/>
      <c r="H3314" s="86"/>
      <c r="I3314" s="115"/>
    </row>
    <row r="3315" spans="1:9" ht="15.75">
      <c r="A3315" s="9" t="s">
        <v>33</v>
      </c>
      <c r="B3315" s="82"/>
      <c r="C3315" s="53"/>
      <c r="D3315" s="82"/>
      <c r="E3315" s="59"/>
      <c r="F3315" s="59"/>
      <c r="H3315" s="86"/>
      <c r="I3315" s="115"/>
    </row>
    <row r="3316" spans="1:9">
      <c r="A3316" s="53"/>
      <c r="B3316" s="82"/>
      <c r="C3316" s="53"/>
      <c r="D3316" s="82"/>
      <c r="E3316" s="59"/>
      <c r="F3316" s="59"/>
      <c r="H3316" s="86"/>
      <c r="I3316" s="86"/>
    </row>
    <row r="3317" spans="1:9" ht="63.75">
      <c r="A3317" s="54" t="s">
        <v>535</v>
      </c>
      <c r="B3317" s="82"/>
      <c r="C3317" s="53"/>
      <c r="D3317" s="82"/>
      <c r="E3317" s="59"/>
      <c r="F3317" s="59"/>
      <c r="H3317" s="86"/>
      <c r="I3317" s="86"/>
    </row>
    <row r="3318" spans="1:9">
      <c r="A3318" s="58" t="s">
        <v>45</v>
      </c>
      <c r="B3318" s="82">
        <v>1</v>
      </c>
      <c r="C3318" s="58"/>
      <c r="D3318" s="363"/>
      <c r="E3318" s="59"/>
      <c r="F3318" s="63">
        <f>B3318*D3318</f>
        <v>0</v>
      </c>
      <c r="H3318" s="86"/>
      <c r="I3318" s="86"/>
    </row>
    <row r="3319" spans="1:9">
      <c r="A3319" s="53"/>
      <c r="B3319" s="82"/>
      <c r="C3319" s="53"/>
      <c r="D3319" s="82"/>
      <c r="E3319" s="59"/>
      <c r="F3319" s="59"/>
      <c r="H3319" s="86"/>
      <c r="I3319" s="86"/>
    </row>
    <row r="3320" spans="1:9" ht="15.75">
      <c r="A3320" s="23" t="s">
        <v>33</v>
      </c>
      <c r="B3320" s="436"/>
      <c r="C3320" s="41"/>
      <c r="D3320" s="25" t="s">
        <v>23</v>
      </c>
      <c r="E3320" s="26"/>
      <c r="F3320" s="385">
        <f>SUM(F3318:F3319)</f>
        <v>0</v>
      </c>
      <c r="H3320" s="86"/>
      <c r="I3320" s="115"/>
    </row>
    <row r="3321" spans="1:9" ht="16.5" customHeight="1">
      <c r="A3321" s="53"/>
      <c r="B3321" s="82"/>
      <c r="C3321" s="53"/>
      <c r="D3321" s="82"/>
      <c r="E3321" s="59"/>
      <c r="F3321" s="59"/>
      <c r="H3321" s="86"/>
      <c r="I3321" s="115"/>
    </row>
    <row r="3322" spans="1:9" ht="16.5">
      <c r="A3322" s="43" t="s">
        <v>180</v>
      </c>
      <c r="B3322" s="82"/>
      <c r="C3322" s="53"/>
      <c r="D3322" s="82"/>
      <c r="E3322" s="59"/>
      <c r="F3322" s="59"/>
      <c r="H3322" s="86"/>
      <c r="I3322" s="115"/>
    </row>
    <row r="3323" spans="1:9">
      <c r="A3323" s="32"/>
      <c r="B3323" s="82"/>
      <c r="C3323" s="53"/>
      <c r="D3323" s="82"/>
      <c r="E3323" s="59"/>
      <c r="F3323" s="59"/>
      <c r="H3323" s="86"/>
      <c r="I3323" s="115"/>
    </row>
    <row r="3324" spans="1:9" hidden="1">
      <c r="A3324" s="53" t="s">
        <v>536</v>
      </c>
      <c r="B3324" s="82"/>
      <c r="C3324" s="53"/>
      <c r="D3324" s="82"/>
      <c r="E3324" s="59"/>
      <c r="F3324" s="59"/>
      <c r="H3324" s="86"/>
      <c r="I3324" s="115"/>
    </row>
    <row r="3325" spans="1:9" hidden="1">
      <c r="A3325" s="53" t="s">
        <v>153</v>
      </c>
      <c r="B3325" s="82"/>
      <c r="C3325" s="53"/>
      <c r="D3325" s="82"/>
      <c r="E3325" s="59"/>
      <c r="F3325" s="59"/>
      <c r="H3325" s="86"/>
      <c r="I3325" s="115"/>
    </row>
    <row r="3326" spans="1:9" hidden="1">
      <c r="A3326" s="53" t="s">
        <v>154</v>
      </c>
      <c r="B3326" s="82"/>
      <c r="C3326" s="53"/>
      <c r="D3326" s="82"/>
      <c r="E3326" s="59"/>
      <c r="F3326" s="59"/>
      <c r="H3326" s="86"/>
      <c r="I3326" s="115"/>
    </row>
    <row r="3327" spans="1:9" hidden="1">
      <c r="A3327" s="53" t="s">
        <v>155</v>
      </c>
      <c r="B3327" s="82"/>
      <c r="C3327" s="53"/>
      <c r="D3327" s="82"/>
      <c r="E3327" s="59"/>
      <c r="F3327" s="59"/>
      <c r="H3327" s="86"/>
      <c r="I3327" s="115"/>
    </row>
    <row r="3328" spans="1:9" hidden="1">
      <c r="A3328" s="53" t="s">
        <v>156</v>
      </c>
      <c r="B3328" s="82"/>
      <c r="C3328" s="53"/>
      <c r="D3328" s="82"/>
      <c r="E3328" s="59"/>
      <c r="F3328" s="59"/>
      <c r="H3328" s="86"/>
      <c r="I3328" s="115"/>
    </row>
    <row r="3329" spans="1:9" hidden="1">
      <c r="A3329" s="53" t="s">
        <v>41</v>
      </c>
      <c r="B3329" s="82"/>
      <c r="C3329" s="53"/>
      <c r="D3329" s="82"/>
      <c r="E3329" s="59"/>
      <c r="F3329" s="59"/>
      <c r="H3329" s="86"/>
      <c r="I3329" s="115"/>
    </row>
    <row r="3330" spans="1:9" hidden="1">
      <c r="A3330" s="58" t="s">
        <v>44</v>
      </c>
      <c r="B3330" s="82">
        <v>0</v>
      </c>
      <c r="C3330" s="58"/>
      <c r="D3330" s="363"/>
      <c r="E3330" s="59"/>
      <c r="F3330" s="63">
        <f>B3330*D3330</f>
        <v>0</v>
      </c>
      <c r="H3330" s="86"/>
      <c r="I3330" s="115"/>
    </row>
    <row r="3331" spans="1:9" hidden="1">
      <c r="A3331" s="32"/>
      <c r="B3331" s="82"/>
      <c r="C3331" s="53"/>
      <c r="D3331" s="82"/>
      <c r="E3331" s="59"/>
      <c r="F3331" s="59"/>
      <c r="H3331" s="86"/>
      <c r="I3331" s="115"/>
    </row>
    <row r="3332" spans="1:9" ht="102">
      <c r="A3332" s="60" t="s">
        <v>537</v>
      </c>
      <c r="B3332" s="82"/>
      <c r="C3332" s="53"/>
      <c r="D3332" s="82"/>
      <c r="E3332" s="59"/>
      <c r="F3332" s="59"/>
      <c r="H3332" s="86"/>
      <c r="I3332" s="115"/>
    </row>
    <row r="3333" spans="1:9" ht="69.75" customHeight="1">
      <c r="A3333" s="60" t="s">
        <v>324</v>
      </c>
      <c r="B3333" s="82"/>
      <c r="C3333" s="53"/>
      <c r="D3333" s="82"/>
      <c r="E3333" s="59"/>
      <c r="F3333" s="59"/>
      <c r="H3333" s="86"/>
      <c r="I3333" s="115"/>
    </row>
    <row r="3334" spans="1:9" ht="38.25">
      <c r="A3334" s="60" t="s">
        <v>325</v>
      </c>
      <c r="B3334" s="82"/>
      <c r="C3334" s="53"/>
      <c r="D3334" s="82"/>
      <c r="E3334" s="59"/>
      <c r="F3334" s="59"/>
      <c r="H3334" s="86"/>
      <c r="I3334" s="115"/>
    </row>
    <row r="3335" spans="1:9" ht="51">
      <c r="A3335" s="60" t="s">
        <v>326</v>
      </c>
      <c r="B3335" s="82"/>
      <c r="C3335" s="53"/>
      <c r="D3335" s="82"/>
      <c r="E3335" s="59"/>
      <c r="F3335" s="59"/>
      <c r="H3335" s="86"/>
      <c r="I3335" s="115"/>
    </row>
    <row r="3336" spans="1:9">
      <c r="A3336" s="58" t="s">
        <v>44</v>
      </c>
      <c r="B3336" s="82">
        <v>5</v>
      </c>
      <c r="C3336" s="58"/>
      <c r="D3336" s="363"/>
      <c r="E3336" s="59"/>
      <c r="F3336" s="63">
        <f>B3336*D3336</f>
        <v>0</v>
      </c>
      <c r="H3336" s="86"/>
      <c r="I3336" s="115"/>
    </row>
    <row r="3337" spans="1:9">
      <c r="A3337" s="32"/>
      <c r="B3337" s="82"/>
      <c r="C3337" s="53"/>
      <c r="D3337" s="82"/>
      <c r="E3337" s="59"/>
      <c r="F3337" s="59"/>
      <c r="H3337" s="86"/>
      <c r="I3337" s="115"/>
    </row>
    <row r="3338" spans="1:9" ht="75.75" customHeight="1">
      <c r="A3338" s="60" t="s">
        <v>538</v>
      </c>
      <c r="B3338" s="82"/>
      <c r="C3338" s="53"/>
      <c r="D3338" s="82"/>
      <c r="E3338" s="59"/>
      <c r="F3338" s="59"/>
      <c r="H3338" s="86"/>
      <c r="I3338" s="115"/>
    </row>
    <row r="3339" spans="1:9" ht="89.25">
      <c r="A3339" s="60" t="s">
        <v>328</v>
      </c>
      <c r="B3339" s="82"/>
      <c r="C3339" s="53"/>
      <c r="D3339" s="82"/>
      <c r="E3339" s="59"/>
      <c r="F3339" s="59"/>
      <c r="H3339" s="86"/>
      <c r="I3339" s="115"/>
    </row>
    <row r="3340" spans="1:9" ht="25.5">
      <c r="A3340" s="60" t="s">
        <v>329</v>
      </c>
      <c r="B3340" s="82"/>
      <c r="C3340" s="53"/>
      <c r="D3340" s="82"/>
      <c r="E3340" s="59"/>
      <c r="F3340" s="59"/>
      <c r="H3340" s="86"/>
      <c r="I3340" s="115"/>
    </row>
    <row r="3341" spans="1:9" ht="38.25">
      <c r="A3341" s="60" t="s">
        <v>330</v>
      </c>
      <c r="B3341" s="82"/>
      <c r="C3341" s="53"/>
      <c r="D3341" s="82"/>
      <c r="E3341" s="59"/>
      <c r="F3341" s="59"/>
      <c r="H3341" s="86"/>
      <c r="I3341" s="115"/>
    </row>
    <row r="3342" spans="1:9">
      <c r="A3342" s="58" t="s">
        <v>44</v>
      </c>
      <c r="B3342" s="82">
        <v>5</v>
      </c>
      <c r="C3342" s="58"/>
      <c r="D3342" s="363"/>
      <c r="E3342" s="59"/>
      <c r="F3342" s="63">
        <f>B3342*D3342</f>
        <v>0</v>
      </c>
      <c r="H3342" s="86"/>
      <c r="I3342" s="115"/>
    </row>
    <row r="3343" spans="1:9">
      <c r="A3343" s="32"/>
      <c r="B3343" s="82"/>
      <c r="C3343" s="53"/>
      <c r="D3343" s="82"/>
      <c r="E3343" s="59"/>
      <c r="F3343" s="59"/>
      <c r="H3343" s="86"/>
      <c r="I3343" s="115"/>
    </row>
    <row r="3344" spans="1:9">
      <c r="A3344" s="53" t="s">
        <v>539</v>
      </c>
      <c r="B3344" s="82"/>
      <c r="C3344" s="53"/>
      <c r="D3344" s="82"/>
      <c r="E3344" s="59"/>
      <c r="F3344" s="59"/>
      <c r="H3344" s="86"/>
      <c r="I3344" s="115"/>
    </row>
    <row r="3345" spans="1:9" ht="38.25">
      <c r="A3345" s="60" t="s">
        <v>331</v>
      </c>
      <c r="B3345" s="82"/>
      <c r="C3345" s="53"/>
      <c r="D3345" s="82"/>
      <c r="E3345" s="59"/>
      <c r="F3345" s="59"/>
      <c r="H3345" s="86"/>
      <c r="I3345" s="115"/>
    </row>
    <row r="3346" spans="1:9">
      <c r="A3346" s="58" t="s">
        <v>45</v>
      </c>
      <c r="B3346" s="82">
        <v>2</v>
      </c>
      <c r="C3346" s="58"/>
      <c r="D3346" s="363"/>
      <c r="E3346" s="59"/>
      <c r="F3346" s="63">
        <f>B3346*D3346</f>
        <v>0</v>
      </c>
      <c r="H3346" s="86"/>
      <c r="I3346" s="115"/>
    </row>
    <row r="3347" spans="1:9">
      <c r="A3347" s="32"/>
      <c r="B3347" s="82"/>
      <c r="C3347" s="53"/>
      <c r="D3347" s="82"/>
      <c r="E3347" s="59"/>
      <c r="F3347" s="59"/>
      <c r="H3347" s="86"/>
      <c r="I3347" s="115"/>
    </row>
    <row r="3348" spans="1:9" ht="38.25">
      <c r="A3348" s="60" t="s">
        <v>553</v>
      </c>
      <c r="B3348" s="82"/>
      <c r="C3348" s="53"/>
      <c r="D3348" s="82"/>
      <c r="E3348" s="59"/>
      <c r="F3348" s="59"/>
      <c r="H3348" s="86"/>
      <c r="I3348" s="86"/>
    </row>
    <row r="3349" spans="1:9">
      <c r="A3349" s="53" t="s">
        <v>21</v>
      </c>
      <c r="B3349" s="82"/>
      <c r="C3349" s="53"/>
      <c r="D3349" s="82"/>
      <c r="E3349" s="59"/>
      <c r="F3349" s="59"/>
      <c r="H3349" s="86"/>
      <c r="I3349" s="86"/>
    </row>
    <row r="3350" spans="1:9">
      <c r="A3350" s="53" t="s">
        <v>541</v>
      </c>
      <c r="B3350" s="82">
        <f>B3000</f>
        <v>134.29000000000002</v>
      </c>
      <c r="C3350" s="53"/>
      <c r="D3350" s="363"/>
      <c r="E3350" s="59"/>
      <c r="F3350" s="63">
        <f>B3350*D3350</f>
        <v>0</v>
      </c>
      <c r="H3350" s="86"/>
      <c r="I3350" s="86"/>
    </row>
    <row r="3351" spans="1:9">
      <c r="A3351" s="84" t="s">
        <v>241</v>
      </c>
      <c r="B3351" s="82">
        <f>B3000</f>
        <v>134.29000000000002</v>
      </c>
      <c r="C3351" s="53"/>
      <c r="D3351" s="363"/>
      <c r="E3351" s="59"/>
      <c r="F3351" s="63">
        <f>B3351*D3351</f>
        <v>0</v>
      </c>
      <c r="H3351" s="86"/>
      <c r="I3351" s="86"/>
    </row>
    <row r="3352" spans="1:9">
      <c r="A3352" s="84"/>
      <c r="B3352" s="82"/>
      <c r="C3352" s="53"/>
      <c r="D3352" s="82"/>
      <c r="E3352" s="59"/>
      <c r="F3352" s="59"/>
      <c r="H3352" s="86"/>
      <c r="I3352" s="86"/>
    </row>
    <row r="3353" spans="1:9" ht="63.75">
      <c r="A3353" s="84" t="s">
        <v>613</v>
      </c>
      <c r="B3353" s="82"/>
      <c r="C3353" s="20"/>
      <c r="D3353" s="364"/>
      <c r="E3353" s="21"/>
      <c r="F3353" s="21"/>
      <c r="H3353" s="86"/>
      <c r="I3353" s="86"/>
    </row>
    <row r="3354" spans="1:9">
      <c r="A3354" s="58" t="s">
        <v>44</v>
      </c>
      <c r="B3354" s="82">
        <f>B3000</f>
        <v>134.29000000000002</v>
      </c>
      <c r="C3354" s="20"/>
      <c r="D3354" s="363"/>
      <c r="E3354" s="21"/>
      <c r="F3354" s="63">
        <f>B3354*D3354</f>
        <v>0</v>
      </c>
      <c r="H3354" s="86"/>
      <c r="I3354" s="86"/>
    </row>
    <row r="3355" spans="1:9">
      <c r="A3355" s="22"/>
      <c r="B3355" s="364"/>
      <c r="C3355" s="20"/>
      <c r="D3355" s="364"/>
      <c r="E3355" s="21"/>
      <c r="F3355" s="21"/>
      <c r="H3355" s="86"/>
      <c r="I3355" s="86"/>
    </row>
    <row r="3356" spans="1:9" ht="72" hidden="1" customHeight="1">
      <c r="A3356" s="64" t="s">
        <v>543</v>
      </c>
      <c r="B3356" s="82"/>
      <c r="C3356" s="53"/>
      <c r="D3356" s="82"/>
      <c r="E3356" s="59"/>
      <c r="F3356" s="59"/>
      <c r="H3356" s="86"/>
      <c r="I3356" s="86"/>
    </row>
    <row r="3357" spans="1:9" hidden="1">
      <c r="A3357" s="58" t="s">
        <v>44</v>
      </c>
      <c r="B3357" s="82">
        <v>0</v>
      </c>
      <c r="C3357" s="53"/>
      <c r="D3357" s="363"/>
      <c r="E3357" s="59"/>
      <c r="F3357" s="63">
        <f>B3357*D3357</f>
        <v>0</v>
      </c>
      <c r="H3357" s="86"/>
      <c r="I3357" s="86"/>
    </row>
    <row r="3358" spans="1:9" hidden="1">
      <c r="A3358" s="58"/>
      <c r="B3358" s="82"/>
      <c r="C3358" s="53"/>
      <c r="D3358" s="82"/>
      <c r="E3358" s="59"/>
      <c r="F3358" s="59"/>
      <c r="H3358" s="86"/>
      <c r="I3358" s="86"/>
    </row>
    <row r="3359" spans="1:9" ht="51">
      <c r="A3359" s="60" t="s">
        <v>614</v>
      </c>
      <c r="B3359" s="82"/>
      <c r="C3359" s="53"/>
      <c r="D3359" s="82"/>
      <c r="E3359" s="59"/>
      <c r="F3359" s="59"/>
      <c r="H3359" s="86"/>
      <c r="I3359" s="86"/>
    </row>
    <row r="3360" spans="1:9">
      <c r="A3360" s="58" t="s">
        <v>44</v>
      </c>
      <c r="B3360" s="82">
        <f>B3000</f>
        <v>134.29000000000002</v>
      </c>
      <c r="C3360" s="53"/>
      <c r="D3360" s="363"/>
      <c r="E3360" s="59"/>
      <c r="F3360" s="63">
        <f>B3360*D3360</f>
        <v>0</v>
      </c>
      <c r="H3360" s="86"/>
      <c r="I3360" s="86"/>
    </row>
    <row r="3361" spans="1:9">
      <c r="A3361" s="58"/>
      <c r="B3361" s="82"/>
      <c r="C3361" s="53"/>
      <c r="D3361" s="82"/>
      <c r="E3361" s="59"/>
      <c r="F3361" s="59"/>
      <c r="H3361" s="86"/>
      <c r="I3361" s="86"/>
    </row>
    <row r="3362" spans="1:9" ht="16.5">
      <c r="A3362" s="46" t="s">
        <v>180</v>
      </c>
      <c r="B3362" s="436"/>
      <c r="C3362" s="41"/>
      <c r="D3362" s="25" t="s">
        <v>23</v>
      </c>
      <c r="E3362" s="26"/>
      <c r="F3362" s="385">
        <f>SUM(F3324:F3361)</f>
        <v>0</v>
      </c>
      <c r="H3362" s="86"/>
      <c r="I3362" s="115"/>
    </row>
    <row r="3363" spans="1:9" ht="16.5">
      <c r="A3363" s="43"/>
      <c r="B3363" s="365"/>
      <c r="C3363" s="33"/>
      <c r="D3363" s="27"/>
      <c r="E3363" s="27"/>
      <c r="F3363" s="59"/>
      <c r="H3363" s="86"/>
      <c r="I3363" s="115"/>
    </row>
    <row r="3364" spans="1:9" ht="16.5">
      <c r="A3364" s="43"/>
      <c r="B3364" s="365"/>
      <c r="C3364" s="33"/>
      <c r="D3364" s="27"/>
      <c r="E3364" s="27"/>
      <c r="F3364" s="59"/>
      <c r="H3364" s="86"/>
      <c r="I3364" s="115"/>
    </row>
    <row r="3365" spans="1:9" ht="17.850000000000001" customHeight="1">
      <c r="A3365" s="47" t="s">
        <v>157</v>
      </c>
      <c r="B3365" s="365"/>
      <c r="C3365" s="33"/>
      <c r="D3365" s="27"/>
      <c r="E3365" s="27"/>
      <c r="F3365" s="59"/>
      <c r="H3365" s="86"/>
      <c r="I3365" s="115"/>
    </row>
    <row r="3366" spans="1:9" ht="17.850000000000001" customHeight="1">
      <c r="A3366" s="47"/>
      <c r="B3366" s="365"/>
      <c r="C3366" s="33"/>
      <c r="D3366" s="27"/>
      <c r="E3366" s="27"/>
      <c r="F3366" s="59"/>
      <c r="H3366" s="86"/>
      <c r="I3366" s="115"/>
    </row>
    <row r="3367" spans="1:9" ht="17.850000000000001" customHeight="1">
      <c r="A3367" s="92" t="s">
        <v>547</v>
      </c>
      <c r="B3367" s="365"/>
      <c r="C3367" s="33"/>
      <c r="D3367" s="27"/>
      <c r="E3367" s="27"/>
      <c r="F3367" s="59"/>
      <c r="H3367" s="86"/>
      <c r="I3367" s="115"/>
    </row>
    <row r="3368" spans="1:9" ht="17.850000000000001" customHeight="1">
      <c r="A3368" s="93" t="s">
        <v>556</v>
      </c>
      <c r="B3368" s="365"/>
      <c r="C3368" s="33"/>
      <c r="D3368" s="27"/>
      <c r="E3368" s="27"/>
      <c r="F3368" s="59"/>
      <c r="H3368" s="86"/>
      <c r="I3368" s="115"/>
    </row>
    <row r="3369" spans="1:9" ht="17.850000000000001" customHeight="1">
      <c r="A3369" s="94" t="s">
        <v>386</v>
      </c>
      <c r="B3369" s="365"/>
      <c r="C3369" s="33"/>
      <c r="D3369" s="27"/>
      <c r="E3369" s="27"/>
      <c r="F3369" s="59"/>
      <c r="H3369" s="86"/>
      <c r="I3369" s="115"/>
    </row>
    <row r="3370" spans="1:9" ht="17.850000000000001" customHeight="1">
      <c r="A3370" s="53"/>
      <c r="B3370" s="82"/>
      <c r="C3370" s="53"/>
      <c r="D3370" s="82"/>
      <c r="E3370" s="59"/>
      <c r="F3370" s="59"/>
      <c r="H3370" s="86"/>
      <c r="I3370" s="115"/>
    </row>
    <row r="3371" spans="1:9" ht="17.850000000000001" customHeight="1">
      <c r="A3371" s="48"/>
      <c r="B3371" s="82"/>
      <c r="C3371" s="53"/>
      <c r="D3371" s="82"/>
      <c r="E3371" s="59"/>
      <c r="F3371" s="59"/>
      <c r="H3371" s="86"/>
      <c r="I3371" s="115"/>
    </row>
    <row r="3372" spans="1:9" ht="18">
      <c r="A3372" s="159" t="s">
        <v>36</v>
      </c>
      <c r="B3372" s="363"/>
      <c r="C3372" s="160"/>
      <c r="D3372" s="363"/>
      <c r="E3372" s="161"/>
      <c r="F3372" s="49">
        <f>F3038</f>
        <v>0</v>
      </c>
      <c r="H3372" s="86"/>
      <c r="I3372" s="115"/>
    </row>
    <row r="3373" spans="1:9" ht="18">
      <c r="A3373" s="48"/>
      <c r="B3373" s="82"/>
      <c r="C3373" s="53"/>
      <c r="D3373" s="82"/>
      <c r="E3373" s="59"/>
      <c r="F3373" s="50"/>
      <c r="H3373" s="86"/>
      <c r="I3373" s="115"/>
    </row>
    <row r="3374" spans="1:9" ht="18">
      <c r="A3374" s="159" t="s">
        <v>37</v>
      </c>
      <c r="B3374" s="363"/>
      <c r="C3374" s="160"/>
      <c r="D3374" s="363"/>
      <c r="E3374" s="161"/>
      <c r="F3374" s="49">
        <f>F3109</f>
        <v>0</v>
      </c>
      <c r="H3374" s="86"/>
      <c r="I3374" s="115"/>
    </row>
    <row r="3375" spans="1:9" ht="18">
      <c r="A3375" s="48"/>
      <c r="B3375" s="82"/>
      <c r="C3375" s="53"/>
      <c r="D3375" s="82"/>
      <c r="E3375" s="59"/>
      <c r="F3375" s="50"/>
      <c r="H3375" s="86"/>
      <c r="I3375" s="115"/>
    </row>
    <row r="3376" spans="1:9" ht="18">
      <c r="A3376" s="159" t="s">
        <v>545</v>
      </c>
      <c r="B3376" s="363"/>
      <c r="C3376" s="160"/>
      <c r="D3376" s="363"/>
      <c r="E3376" s="161"/>
      <c r="F3376" s="49">
        <f>F3199</f>
        <v>0</v>
      </c>
      <c r="H3376" s="86"/>
      <c r="I3376" s="115"/>
    </row>
    <row r="3377" spans="1:10" ht="18">
      <c r="A3377" s="48"/>
      <c r="B3377" s="82"/>
      <c r="C3377" s="53"/>
      <c r="D3377" s="82"/>
      <c r="E3377" s="59"/>
      <c r="F3377" s="50"/>
      <c r="H3377" s="86"/>
      <c r="I3377" s="115"/>
    </row>
    <row r="3378" spans="1:10" ht="18">
      <c r="A3378" s="159" t="s">
        <v>546</v>
      </c>
      <c r="B3378" s="363"/>
      <c r="C3378" s="160"/>
      <c r="D3378" s="363"/>
      <c r="E3378" s="161"/>
      <c r="F3378" s="49">
        <f>F3313</f>
        <v>0</v>
      </c>
      <c r="H3378" s="86"/>
      <c r="I3378" s="115"/>
    </row>
    <row r="3379" spans="1:10" ht="18">
      <c r="A3379" s="48"/>
      <c r="B3379" s="82"/>
      <c r="C3379" s="53"/>
      <c r="D3379" s="82"/>
      <c r="E3379" s="59"/>
      <c r="F3379" s="50"/>
      <c r="H3379" s="86"/>
      <c r="I3379" s="115"/>
    </row>
    <row r="3380" spans="1:10" ht="18">
      <c r="A3380" s="159" t="s">
        <v>39</v>
      </c>
      <c r="B3380" s="363"/>
      <c r="C3380" s="160"/>
      <c r="D3380" s="363"/>
      <c r="E3380" s="161"/>
      <c r="F3380" s="49">
        <f>F3320</f>
        <v>0</v>
      </c>
      <c r="H3380" s="86"/>
      <c r="I3380" s="115"/>
    </row>
    <row r="3381" spans="1:10" ht="18">
      <c r="A3381" s="48"/>
      <c r="B3381" s="82"/>
      <c r="C3381" s="53"/>
      <c r="D3381" s="82"/>
      <c r="E3381" s="59"/>
      <c r="F3381" s="50"/>
      <c r="H3381" s="86"/>
      <c r="I3381" s="115"/>
    </row>
    <row r="3382" spans="1:10" ht="18.75" thickBot="1">
      <c r="A3382" s="162" t="s">
        <v>40</v>
      </c>
      <c r="B3382" s="415"/>
      <c r="C3382" s="163"/>
      <c r="D3382" s="415"/>
      <c r="E3382" s="164"/>
      <c r="F3382" s="165">
        <f>F3362</f>
        <v>0</v>
      </c>
      <c r="H3382" s="86"/>
      <c r="I3382" s="115"/>
    </row>
    <row r="3383" spans="1:10" ht="18">
      <c r="A3383" s="48"/>
      <c r="B3383" s="82"/>
      <c r="C3383" s="53"/>
      <c r="D3383" s="82"/>
      <c r="E3383" s="59"/>
      <c r="F3383" s="50"/>
      <c r="H3383" s="86"/>
      <c r="I3383" s="115"/>
    </row>
    <row r="3384" spans="1:10" ht="18">
      <c r="A3384" s="51" t="s">
        <v>235</v>
      </c>
      <c r="B3384" s="416"/>
      <c r="C3384" s="114"/>
      <c r="D3384" s="416"/>
      <c r="E3384" s="114"/>
      <c r="F3384" s="49">
        <f>SUM(F3372:F3382)</f>
        <v>0</v>
      </c>
      <c r="H3384" s="86"/>
      <c r="I3384" s="115"/>
    </row>
    <row r="3385" spans="1:10" ht="18">
      <c r="A3385" s="47" t="s">
        <v>252</v>
      </c>
      <c r="B3385" s="82"/>
      <c r="C3385" s="53"/>
      <c r="D3385" s="82"/>
      <c r="E3385" s="59"/>
      <c r="F3385" s="50">
        <f>0.25*F3384</f>
        <v>0</v>
      </c>
      <c r="H3385" s="86"/>
      <c r="I3385" s="115"/>
    </row>
    <row r="3386" spans="1:10" ht="18.75" thickBot="1">
      <c r="A3386" s="166" t="s">
        <v>43</v>
      </c>
      <c r="B3386" s="417"/>
      <c r="C3386" s="167"/>
      <c r="D3386" s="417"/>
      <c r="E3386" s="167"/>
      <c r="F3386" s="165">
        <f>SUM(F3384:F3385)</f>
        <v>0</v>
      </c>
      <c r="H3386" s="86"/>
      <c r="I3386" s="115"/>
    </row>
    <row r="3387" spans="1:10">
      <c r="A3387" s="53"/>
      <c r="B3387" s="82"/>
      <c r="C3387" s="53"/>
      <c r="D3387" s="82"/>
      <c r="E3387" s="59"/>
      <c r="F3387" s="59"/>
      <c r="H3387" s="86"/>
      <c r="I3387" s="115"/>
    </row>
    <row r="3388" spans="1:10" ht="18">
      <c r="A3388" s="92" t="s">
        <v>416</v>
      </c>
    </row>
    <row r="3389" spans="1:10" ht="18">
      <c r="A3389" s="93" t="s">
        <v>556</v>
      </c>
    </row>
    <row r="3390" spans="1:10" ht="18">
      <c r="A3390" s="94" t="s">
        <v>389</v>
      </c>
    </row>
    <row r="3392" spans="1:10" s="106" customFormat="1" ht="15.75">
      <c r="A3392" s="9" t="s">
        <v>46</v>
      </c>
      <c r="B3392" s="367"/>
      <c r="C3392" s="102"/>
      <c r="D3392" s="367"/>
      <c r="E3392" s="101"/>
      <c r="F3392" s="101"/>
      <c r="G3392" s="103"/>
      <c r="H3392" s="104"/>
      <c r="I3392" s="105"/>
      <c r="J3392" s="103"/>
    </row>
    <row r="3393" spans="1:9" s="12" customFormat="1">
      <c r="A3393" s="53"/>
      <c r="B3393" s="82"/>
      <c r="C3393" s="53"/>
      <c r="D3393" s="82"/>
      <c r="E3393" s="59"/>
      <c r="F3393" s="59"/>
      <c r="H3393" s="107"/>
      <c r="I3393" s="107"/>
    </row>
    <row r="3394" spans="1:9" s="12" customFormat="1">
      <c r="A3394" s="53" t="s">
        <v>557</v>
      </c>
      <c r="B3394" s="82"/>
      <c r="C3394" s="53"/>
      <c r="D3394" s="82"/>
      <c r="E3394" s="59"/>
      <c r="F3394" s="59"/>
      <c r="H3394" s="107"/>
      <c r="I3394" s="107"/>
    </row>
    <row r="3395" spans="1:9" s="12" customFormat="1">
      <c r="A3395" s="53" t="s">
        <v>419</v>
      </c>
      <c r="B3395" s="82"/>
      <c r="C3395" s="53"/>
      <c r="D3395" s="82"/>
      <c r="E3395" s="59"/>
      <c r="F3395" s="59"/>
      <c r="H3395" s="107"/>
      <c r="I3395" s="107"/>
    </row>
    <row r="3396" spans="1:9" s="12" customFormat="1">
      <c r="A3396" s="53" t="s">
        <v>420</v>
      </c>
      <c r="B3396" s="82"/>
      <c r="C3396" s="53"/>
      <c r="D3396" s="82"/>
      <c r="E3396" s="59"/>
      <c r="F3396" s="59"/>
      <c r="H3396" s="107"/>
      <c r="I3396" s="107"/>
    </row>
    <row r="3397" spans="1:9" s="12" customFormat="1">
      <c r="A3397" s="53" t="s">
        <v>421</v>
      </c>
      <c r="B3397" s="82"/>
      <c r="C3397" s="53"/>
      <c r="D3397" s="82"/>
      <c r="E3397" s="59"/>
      <c r="F3397" s="59"/>
      <c r="H3397" s="107"/>
      <c r="I3397" s="107"/>
    </row>
    <row r="3398" spans="1:9" s="12" customFormat="1">
      <c r="A3398" s="53" t="s">
        <v>422</v>
      </c>
      <c r="B3398" s="82"/>
      <c r="C3398" s="53"/>
      <c r="D3398" s="82"/>
      <c r="E3398" s="59"/>
      <c r="F3398" s="59"/>
      <c r="H3398" s="107"/>
      <c r="I3398" s="107"/>
    </row>
    <row r="3399" spans="1:9" s="12" customFormat="1" hidden="1">
      <c r="A3399" s="108" t="s">
        <v>423</v>
      </c>
      <c r="B3399" s="363">
        <v>0</v>
      </c>
      <c r="C3399" s="53"/>
      <c r="D3399" s="363"/>
      <c r="E3399" s="59"/>
      <c r="F3399" s="63">
        <f t="shared" ref="F3399:F3406" si="34">B3399*D3399</f>
        <v>0</v>
      </c>
      <c r="H3399" s="107"/>
      <c r="I3399" s="107"/>
    </row>
    <row r="3400" spans="1:9" s="12" customFormat="1">
      <c r="A3400" s="108" t="s">
        <v>424</v>
      </c>
      <c r="B3400" s="363">
        <v>35.159999999999997</v>
      </c>
      <c r="C3400" s="53"/>
      <c r="D3400" s="363"/>
      <c r="E3400" s="59"/>
      <c r="F3400" s="63">
        <f>B3400*D3400</f>
        <v>0</v>
      </c>
      <c r="H3400" s="107"/>
      <c r="I3400" s="107"/>
    </row>
    <row r="3401" spans="1:9" s="12" customFormat="1" hidden="1">
      <c r="A3401" s="108" t="s">
        <v>425</v>
      </c>
      <c r="B3401" s="363">
        <v>0</v>
      </c>
      <c r="C3401" s="53"/>
      <c r="D3401" s="363"/>
      <c r="E3401" s="59"/>
      <c r="F3401" s="63">
        <f t="shared" si="34"/>
        <v>0</v>
      </c>
      <c r="H3401" s="107"/>
      <c r="I3401" s="107"/>
    </row>
    <row r="3402" spans="1:9" s="12" customFormat="1" hidden="1">
      <c r="A3402" s="108" t="s">
        <v>426</v>
      </c>
      <c r="B3402" s="363">
        <v>0</v>
      </c>
      <c r="C3402" s="53"/>
      <c r="D3402" s="363"/>
      <c r="E3402" s="59"/>
      <c r="F3402" s="63">
        <f t="shared" si="34"/>
        <v>0</v>
      </c>
      <c r="H3402" s="107"/>
      <c r="I3402" s="107"/>
    </row>
    <row r="3403" spans="1:9" s="12" customFormat="1" hidden="1">
      <c r="A3403" s="108" t="s">
        <v>427</v>
      </c>
      <c r="B3403" s="363">
        <v>0</v>
      </c>
      <c r="C3403" s="53"/>
      <c r="D3403" s="363"/>
      <c r="E3403" s="59"/>
      <c r="F3403" s="63">
        <f t="shared" si="34"/>
        <v>0</v>
      </c>
      <c r="H3403" s="107"/>
      <c r="I3403" s="107"/>
    </row>
    <row r="3404" spans="1:9" s="111" customFormat="1" hidden="1">
      <c r="A3404" s="108" t="s">
        <v>428</v>
      </c>
      <c r="B3404" s="368"/>
      <c r="C3404" s="57"/>
      <c r="D3404" s="368"/>
      <c r="E3404" s="110"/>
      <c r="F3404" s="63">
        <f t="shared" si="34"/>
        <v>0</v>
      </c>
      <c r="H3404" s="112"/>
      <c r="I3404" s="112"/>
    </row>
    <row r="3405" spans="1:9" s="111" customFormat="1" hidden="1">
      <c r="A3405" s="108" t="s">
        <v>429</v>
      </c>
      <c r="B3405" s="368">
        <v>0</v>
      </c>
      <c r="C3405" s="57"/>
      <c r="D3405" s="368"/>
      <c r="E3405" s="110"/>
      <c r="F3405" s="63">
        <f>B3405*D3405</f>
        <v>0</v>
      </c>
      <c r="H3405" s="112"/>
      <c r="I3405" s="112"/>
    </row>
    <row r="3406" spans="1:9" s="12" customFormat="1" ht="15.75" hidden="1" customHeight="1">
      <c r="A3406" s="108" t="s">
        <v>430</v>
      </c>
      <c r="B3406" s="363">
        <v>0</v>
      </c>
      <c r="C3406" s="53"/>
      <c r="D3406" s="363"/>
      <c r="E3406" s="59"/>
      <c r="F3406" s="63">
        <f t="shared" si="34"/>
        <v>0</v>
      </c>
      <c r="H3406" s="107"/>
      <c r="I3406" s="107"/>
    </row>
    <row r="3407" spans="1:9" s="12" customFormat="1">
      <c r="A3407" s="113" t="s">
        <v>234</v>
      </c>
      <c r="B3407" s="82">
        <f>SUM(B3399:B3406)</f>
        <v>35.159999999999997</v>
      </c>
      <c r="C3407" s="53"/>
      <c r="D3407" s="82"/>
      <c r="E3407" s="59"/>
      <c r="F3407" s="59"/>
      <c r="H3407" s="107"/>
      <c r="I3407" s="107"/>
    </row>
    <row r="3408" spans="1:9" s="12" customFormat="1">
      <c r="A3408" s="113"/>
      <c r="B3408" s="82"/>
      <c r="C3408" s="53"/>
      <c r="D3408" s="82"/>
      <c r="E3408" s="59"/>
      <c r="F3408" s="59"/>
      <c r="H3408" s="107"/>
      <c r="I3408" s="107"/>
    </row>
    <row r="3409" spans="1:9" s="12" customFormat="1">
      <c r="A3409" s="53" t="s">
        <v>242</v>
      </c>
      <c r="B3409" s="82"/>
      <c r="C3409" s="53"/>
      <c r="D3409" s="82"/>
      <c r="E3409" s="59"/>
      <c r="F3409" s="59"/>
      <c r="H3409" s="107"/>
      <c r="I3409" s="107"/>
    </row>
    <row r="3410" spans="1:9" s="12" customFormat="1" ht="25.5">
      <c r="A3410" s="60" t="s">
        <v>334</v>
      </c>
      <c r="B3410" s="82"/>
      <c r="C3410" s="53"/>
      <c r="D3410" s="82"/>
      <c r="E3410" s="59"/>
      <c r="F3410" s="59"/>
      <c r="H3410" s="107"/>
      <c r="I3410" s="107"/>
    </row>
    <row r="3411" spans="1:9" s="12" customFormat="1">
      <c r="A3411" s="58" t="s">
        <v>431</v>
      </c>
      <c r="B3411" s="82">
        <f>B3407</f>
        <v>35.159999999999997</v>
      </c>
      <c r="C3411" s="53"/>
      <c r="D3411" s="363"/>
      <c r="E3411" s="59"/>
      <c r="F3411" s="63">
        <f>B3411*D3411</f>
        <v>0</v>
      </c>
      <c r="H3411" s="107"/>
      <c r="I3411" s="107"/>
    </row>
    <row r="3412" spans="1:9" s="12" customFormat="1" hidden="1">
      <c r="A3412" s="113"/>
      <c r="B3412" s="82"/>
      <c r="C3412" s="53"/>
      <c r="D3412" s="82"/>
      <c r="E3412" s="59"/>
      <c r="F3412" s="59"/>
      <c r="H3412" s="107"/>
      <c r="I3412" s="107"/>
    </row>
    <row r="3413" spans="1:9" s="12" customFormat="1" ht="77.25" hidden="1" customHeight="1">
      <c r="A3413" s="60" t="s">
        <v>319</v>
      </c>
      <c r="B3413" s="362"/>
      <c r="C3413" s="62"/>
      <c r="D3413" s="362"/>
      <c r="E3413" s="61"/>
      <c r="F3413" s="384"/>
      <c r="H3413" s="107"/>
      <c r="I3413" s="107"/>
    </row>
    <row r="3414" spans="1:9" s="12" customFormat="1" hidden="1">
      <c r="A3414" s="67" t="s">
        <v>320</v>
      </c>
      <c r="B3414" s="82">
        <v>0</v>
      </c>
      <c r="C3414" s="53"/>
      <c r="D3414" s="211"/>
      <c r="E3414" s="59"/>
      <c r="F3414" s="68">
        <f>B3414*D3414</f>
        <v>0</v>
      </c>
      <c r="H3414" s="107"/>
      <c r="I3414" s="107"/>
    </row>
    <row r="3415" spans="1:9" s="12" customFormat="1" hidden="1">
      <c r="A3415" s="67" t="s">
        <v>332</v>
      </c>
      <c r="B3415" s="82">
        <v>0</v>
      </c>
      <c r="C3415" s="53"/>
      <c r="D3415" s="211"/>
      <c r="E3415" s="59"/>
      <c r="F3415" s="68">
        <f>B3415*D3415</f>
        <v>0</v>
      </c>
      <c r="H3415" s="107"/>
      <c r="I3415" s="107"/>
    </row>
    <row r="3416" spans="1:9" s="12" customFormat="1" hidden="1">
      <c r="A3416" s="67" t="s">
        <v>321</v>
      </c>
      <c r="B3416" s="82">
        <v>0</v>
      </c>
      <c r="C3416" s="53"/>
      <c r="D3416" s="211"/>
      <c r="E3416" s="59"/>
      <c r="F3416" s="68">
        <f>B3416*D3416</f>
        <v>0</v>
      </c>
      <c r="H3416" s="107"/>
      <c r="I3416" s="107"/>
    </row>
    <row r="3417" spans="1:9" s="12" customFormat="1" hidden="1">
      <c r="A3417" s="113"/>
      <c r="B3417" s="82"/>
      <c r="C3417" s="53"/>
      <c r="D3417" s="82"/>
      <c r="E3417" s="59"/>
      <c r="F3417" s="59"/>
      <c r="H3417" s="107"/>
      <c r="I3417" s="107"/>
    </row>
    <row r="3418" spans="1:9" s="12" customFormat="1" hidden="1">
      <c r="A3418" s="53" t="s">
        <v>548</v>
      </c>
      <c r="B3418" s="82"/>
      <c r="C3418" s="53"/>
      <c r="D3418" s="82"/>
      <c r="E3418" s="59"/>
      <c r="F3418" s="59"/>
      <c r="H3418" s="107"/>
      <c r="I3418" s="107"/>
    </row>
    <row r="3419" spans="1:9" s="12" customFormat="1" hidden="1">
      <c r="A3419" s="53" t="s">
        <v>265</v>
      </c>
      <c r="B3419" s="82"/>
      <c r="C3419" s="53"/>
      <c r="D3419" s="82"/>
      <c r="E3419" s="59"/>
      <c r="F3419" s="59"/>
      <c r="H3419" s="107"/>
      <c r="I3419" s="107"/>
    </row>
    <row r="3420" spans="1:9" s="12" customFormat="1" hidden="1">
      <c r="A3420" s="53" t="s">
        <v>266</v>
      </c>
      <c r="B3420" s="82"/>
      <c r="C3420" s="53"/>
      <c r="D3420" s="82"/>
      <c r="E3420" s="59"/>
      <c r="F3420" s="59"/>
      <c r="H3420" s="107"/>
      <c r="I3420" s="107"/>
    </row>
    <row r="3421" spans="1:9" s="12" customFormat="1" hidden="1">
      <c r="A3421" s="53" t="s">
        <v>309</v>
      </c>
      <c r="B3421" s="82"/>
      <c r="C3421" s="53"/>
      <c r="D3421" s="82"/>
      <c r="E3421" s="59"/>
      <c r="F3421" s="59"/>
      <c r="H3421" s="107"/>
      <c r="I3421" s="107"/>
    </row>
    <row r="3422" spans="1:9" s="12" customFormat="1" hidden="1">
      <c r="A3422" s="53" t="s">
        <v>308</v>
      </c>
      <c r="B3422" s="82"/>
      <c r="C3422" s="53"/>
      <c r="D3422" s="82"/>
      <c r="E3422" s="59"/>
      <c r="F3422" s="59"/>
      <c r="H3422" s="107"/>
      <c r="I3422" s="107"/>
    </row>
    <row r="3423" spans="1:9" s="12" customFormat="1" hidden="1">
      <c r="A3423" s="53" t="s">
        <v>249</v>
      </c>
      <c r="B3423" s="82"/>
      <c r="C3423" s="53"/>
      <c r="D3423" s="82"/>
      <c r="E3423" s="59"/>
      <c r="F3423" s="59"/>
      <c r="H3423" s="107"/>
      <c r="I3423" s="107"/>
    </row>
    <row r="3424" spans="1:9" s="12" customFormat="1" hidden="1">
      <c r="A3424" s="53" t="s">
        <v>250</v>
      </c>
      <c r="B3424" s="82"/>
      <c r="C3424" s="53"/>
      <c r="D3424" s="82"/>
      <c r="E3424" s="59"/>
      <c r="F3424" s="59"/>
      <c r="H3424" s="107"/>
      <c r="I3424" s="107"/>
    </row>
    <row r="3425" spans="1:9" s="12" customFormat="1" hidden="1">
      <c r="A3425" s="67" t="s">
        <v>44</v>
      </c>
      <c r="B3425" s="82">
        <v>0</v>
      </c>
      <c r="C3425" s="53"/>
      <c r="D3425" s="211"/>
      <c r="E3425" s="59"/>
      <c r="F3425" s="68">
        <f>B3425*D3425</f>
        <v>0</v>
      </c>
      <c r="H3425" s="107"/>
      <c r="I3425" s="107"/>
    </row>
    <row r="3426" spans="1:9" hidden="1">
      <c r="A3426" s="53"/>
      <c r="B3426" s="82"/>
      <c r="C3426" s="53"/>
      <c r="D3426" s="82"/>
      <c r="E3426" s="59"/>
      <c r="F3426" s="59"/>
      <c r="H3426" s="86"/>
      <c r="I3426" s="86"/>
    </row>
    <row r="3427" spans="1:9" hidden="1">
      <c r="A3427" s="53" t="s">
        <v>363</v>
      </c>
      <c r="B3427" s="82"/>
      <c r="C3427" s="20"/>
      <c r="D3427" s="364"/>
      <c r="E3427" s="21"/>
      <c r="F3427" s="21"/>
      <c r="H3427" s="86"/>
      <c r="I3427" s="86"/>
    </row>
    <row r="3428" spans="1:9" hidden="1">
      <c r="A3428" s="53" t="s">
        <v>170</v>
      </c>
      <c r="B3428" s="82"/>
      <c r="C3428" s="20"/>
      <c r="D3428" s="364"/>
      <c r="E3428" s="21"/>
      <c r="F3428" s="21"/>
      <c r="H3428" s="86"/>
      <c r="I3428" s="86"/>
    </row>
    <row r="3429" spans="1:9" hidden="1">
      <c r="A3429" s="53" t="s">
        <v>184</v>
      </c>
      <c r="B3429" s="82"/>
      <c r="C3429" s="20"/>
      <c r="D3429" s="364"/>
      <c r="E3429" s="21"/>
      <c r="F3429" s="21"/>
      <c r="H3429" s="86"/>
      <c r="I3429" s="86"/>
    </row>
    <row r="3430" spans="1:9" hidden="1">
      <c r="A3430" s="53" t="s">
        <v>171</v>
      </c>
      <c r="B3430" s="82"/>
      <c r="C3430" s="20"/>
      <c r="D3430" s="364"/>
      <c r="E3430" s="21"/>
      <c r="F3430" s="21"/>
      <c r="H3430" s="86"/>
      <c r="I3430" s="86"/>
    </row>
    <row r="3431" spans="1:9" hidden="1">
      <c r="A3431" s="53" t="s">
        <v>172</v>
      </c>
      <c r="B3431" s="82"/>
      <c r="C3431" s="20"/>
      <c r="D3431" s="364"/>
      <c r="E3431" s="21"/>
      <c r="F3431" s="21"/>
      <c r="H3431" s="86"/>
      <c r="I3431" s="86"/>
    </row>
    <row r="3432" spans="1:9" hidden="1">
      <c r="A3432" s="53" t="s">
        <v>173</v>
      </c>
      <c r="B3432" s="82"/>
      <c r="C3432" s="20"/>
      <c r="D3432" s="364"/>
      <c r="E3432" s="21"/>
      <c r="F3432" s="21"/>
      <c r="H3432" s="86"/>
      <c r="I3432" s="86"/>
    </row>
    <row r="3433" spans="1:9" hidden="1">
      <c r="A3433" s="53" t="s">
        <v>182</v>
      </c>
      <c r="B3433" s="82"/>
      <c r="C3433" s="20"/>
      <c r="D3433" s="364"/>
      <c r="E3433" s="21"/>
      <c r="F3433" s="21"/>
      <c r="H3433" s="86"/>
      <c r="I3433" s="86"/>
    </row>
    <row r="3434" spans="1:9" hidden="1">
      <c r="A3434" s="53" t="s">
        <v>174</v>
      </c>
      <c r="B3434" s="82"/>
      <c r="C3434" s="20"/>
      <c r="D3434" s="364"/>
      <c r="E3434" s="21"/>
      <c r="F3434" s="21"/>
      <c r="H3434" s="86"/>
      <c r="I3434" s="86"/>
    </row>
    <row r="3435" spans="1:9" hidden="1">
      <c r="A3435" s="53" t="s">
        <v>183</v>
      </c>
      <c r="B3435" s="82"/>
      <c r="C3435" s="20"/>
      <c r="D3435" s="364"/>
      <c r="E3435" s="21"/>
      <c r="F3435" s="21"/>
      <c r="H3435" s="86"/>
      <c r="I3435" s="86"/>
    </row>
    <row r="3436" spans="1:9" hidden="1">
      <c r="A3436" s="58" t="s">
        <v>431</v>
      </c>
      <c r="B3436" s="82">
        <v>0</v>
      </c>
      <c r="C3436" s="20"/>
      <c r="D3436" s="363"/>
      <c r="E3436" s="21"/>
      <c r="F3436" s="63">
        <f>B3436*D3436</f>
        <v>0</v>
      </c>
      <c r="H3436" s="86"/>
      <c r="I3436" s="86"/>
    </row>
    <row r="3437" spans="1:9" hidden="1">
      <c r="A3437" s="22"/>
      <c r="B3437" s="364"/>
      <c r="C3437" s="20"/>
      <c r="D3437" s="364"/>
      <c r="E3437" s="21"/>
      <c r="F3437" s="21"/>
      <c r="H3437" s="86"/>
      <c r="I3437" s="86"/>
    </row>
    <row r="3438" spans="1:9" hidden="1">
      <c r="A3438" s="53" t="s">
        <v>317</v>
      </c>
      <c r="B3438" s="82"/>
      <c r="C3438" s="20"/>
      <c r="D3438" s="364"/>
      <c r="E3438" s="21"/>
      <c r="F3438" s="21"/>
      <c r="H3438" s="86"/>
      <c r="I3438" s="86"/>
    </row>
    <row r="3439" spans="1:9" hidden="1">
      <c r="A3439" s="53" t="s">
        <v>175</v>
      </c>
      <c r="B3439" s="82"/>
      <c r="C3439" s="20"/>
      <c r="D3439" s="364"/>
      <c r="E3439" s="21"/>
      <c r="F3439" s="21"/>
      <c r="H3439" s="86"/>
      <c r="I3439" s="86"/>
    </row>
    <row r="3440" spans="1:9" hidden="1">
      <c r="A3440" s="53" t="s">
        <v>176</v>
      </c>
      <c r="B3440" s="82"/>
      <c r="C3440" s="20"/>
      <c r="D3440" s="364"/>
      <c r="E3440" s="21"/>
      <c r="F3440" s="21"/>
      <c r="H3440" s="86"/>
      <c r="I3440" s="86"/>
    </row>
    <row r="3441" spans="1:9" hidden="1">
      <c r="A3441" s="53" t="s">
        <v>177</v>
      </c>
      <c r="B3441" s="82"/>
      <c r="C3441" s="20"/>
      <c r="D3441" s="364"/>
      <c r="E3441" s="21"/>
      <c r="F3441" s="21"/>
      <c r="H3441" s="86"/>
      <c r="I3441" s="86"/>
    </row>
    <row r="3442" spans="1:9" hidden="1">
      <c r="A3442" s="53" t="s">
        <v>228</v>
      </c>
      <c r="B3442" s="82"/>
      <c r="C3442" s="20"/>
      <c r="D3442" s="364"/>
      <c r="E3442" s="21"/>
      <c r="F3442" s="21"/>
      <c r="H3442" s="86"/>
      <c r="I3442" s="86"/>
    </row>
    <row r="3443" spans="1:9" hidden="1">
      <c r="A3443" s="58" t="s">
        <v>431</v>
      </c>
      <c r="B3443" s="82">
        <v>0</v>
      </c>
      <c r="C3443" s="20"/>
      <c r="D3443" s="363"/>
      <c r="E3443" s="21"/>
      <c r="F3443" s="63">
        <f>B3443*D3443</f>
        <v>0</v>
      </c>
      <c r="H3443" s="86"/>
      <c r="I3443" s="86"/>
    </row>
    <row r="3444" spans="1:9">
      <c r="A3444" s="20"/>
      <c r="B3444" s="364"/>
      <c r="C3444" s="20"/>
      <c r="D3444" s="364"/>
      <c r="E3444" s="21"/>
      <c r="F3444" s="21"/>
      <c r="H3444" s="86"/>
      <c r="I3444" s="86"/>
    </row>
    <row r="3445" spans="1:9" ht="15.75">
      <c r="A3445" s="23" t="s">
        <v>46</v>
      </c>
      <c r="B3445" s="416"/>
      <c r="C3445" s="114"/>
      <c r="D3445" s="25" t="s">
        <v>23</v>
      </c>
      <c r="E3445" s="26"/>
      <c r="F3445" s="385">
        <f>SUM(F3394:F3444)</f>
        <v>0</v>
      </c>
      <c r="H3445" s="86"/>
      <c r="I3445" s="115"/>
    </row>
    <row r="3446" spans="1:9" s="118" customFormat="1" ht="15">
      <c r="A3446" s="116"/>
      <c r="B3446" s="367"/>
      <c r="C3446" s="102"/>
      <c r="D3446" s="117"/>
      <c r="E3446" s="101"/>
      <c r="F3446" s="386"/>
      <c r="H3446" s="119"/>
      <c r="I3446" s="120"/>
    </row>
    <row r="3447" spans="1:9" ht="15.75">
      <c r="A3447" s="9" t="s">
        <v>26</v>
      </c>
      <c r="B3447" s="82"/>
      <c r="C3447" s="53"/>
      <c r="D3447" s="82"/>
      <c r="E3447" s="59"/>
      <c r="F3447" s="59"/>
      <c r="H3447" s="86"/>
      <c r="I3447" s="115"/>
    </row>
    <row r="3448" spans="1:9" s="123" customFormat="1" ht="12">
      <c r="A3448" s="121"/>
      <c r="B3448" s="369"/>
      <c r="C3448" s="121"/>
      <c r="D3448" s="369"/>
      <c r="E3448" s="122"/>
      <c r="F3448" s="122"/>
      <c r="H3448" s="124"/>
      <c r="I3448" s="124"/>
    </row>
    <row r="3449" spans="1:9" s="123" customFormat="1">
      <c r="A3449" s="83" t="s">
        <v>558</v>
      </c>
      <c r="B3449" s="82"/>
      <c r="C3449" s="53"/>
      <c r="D3449" s="82"/>
      <c r="E3449" s="59"/>
      <c r="F3449" s="59"/>
      <c r="H3449" s="124"/>
      <c r="I3449" s="124"/>
    </row>
    <row r="3450" spans="1:9" s="123" customFormat="1" ht="25.5">
      <c r="A3450" s="83" t="s">
        <v>434</v>
      </c>
      <c r="B3450" s="82"/>
      <c r="C3450" s="53"/>
      <c r="D3450" s="82"/>
      <c r="E3450" s="59"/>
      <c r="F3450" s="59"/>
      <c r="H3450" s="124"/>
      <c r="I3450" s="124"/>
    </row>
    <row r="3451" spans="1:9" s="123" customFormat="1" ht="51">
      <c r="A3451" s="60" t="s">
        <v>435</v>
      </c>
      <c r="B3451" s="82"/>
      <c r="C3451" s="53"/>
      <c r="D3451" s="82"/>
      <c r="E3451" s="59"/>
      <c r="F3451" s="59"/>
      <c r="H3451" s="124"/>
      <c r="I3451" s="124"/>
    </row>
    <row r="3452" spans="1:9" s="123" customFormat="1" ht="40.700000000000003" customHeight="1">
      <c r="A3452" s="60" t="s">
        <v>436</v>
      </c>
      <c r="B3452" s="82"/>
      <c r="C3452" s="53"/>
      <c r="D3452" s="82"/>
      <c r="E3452" s="59"/>
      <c r="F3452" s="59"/>
      <c r="H3452" s="124"/>
      <c r="I3452" s="124"/>
    </row>
    <row r="3453" spans="1:9" s="123" customFormat="1">
      <c r="A3453" s="83" t="s">
        <v>231</v>
      </c>
      <c r="B3453" s="82"/>
      <c r="C3453" s="53"/>
      <c r="D3453" s="82"/>
      <c r="E3453" s="59"/>
      <c r="F3453" s="59"/>
      <c r="H3453" s="124"/>
      <c r="I3453" s="124"/>
    </row>
    <row r="3454" spans="1:9" s="123" customFormat="1" ht="25.5">
      <c r="A3454" s="83" t="s">
        <v>437</v>
      </c>
      <c r="B3454" s="82"/>
      <c r="C3454" s="53"/>
      <c r="D3454" s="82"/>
      <c r="E3454" s="59"/>
      <c r="F3454" s="59"/>
      <c r="H3454" s="124"/>
      <c r="I3454" s="124"/>
    </row>
    <row r="3455" spans="1:9" s="123" customFormat="1">
      <c r="A3455" s="67" t="s">
        <v>311</v>
      </c>
      <c r="B3455" s="82">
        <f>B3457*0.95</f>
        <v>31.616</v>
      </c>
      <c r="C3455" s="125"/>
      <c r="D3455" s="211"/>
      <c r="E3455" s="59"/>
      <c r="F3455" s="68">
        <f>B3455*D3455</f>
        <v>0</v>
      </c>
      <c r="H3455" s="124"/>
      <c r="I3455" s="124"/>
    </row>
    <row r="3456" spans="1:9" s="123" customFormat="1">
      <c r="A3456" s="67" t="s">
        <v>312</v>
      </c>
      <c r="B3456" s="211">
        <f>0.05*B3457</f>
        <v>1.6640000000000001</v>
      </c>
      <c r="C3456" s="125"/>
      <c r="D3456" s="211"/>
      <c r="E3456" s="59"/>
      <c r="F3456" s="68">
        <f>B3456*D3456</f>
        <v>0</v>
      </c>
      <c r="H3456" s="124"/>
      <c r="I3456" s="124"/>
    </row>
    <row r="3457" spans="1:9" s="123" customFormat="1">
      <c r="A3457" s="67" t="s">
        <v>24</v>
      </c>
      <c r="B3457" s="82">
        <v>33.28</v>
      </c>
      <c r="C3457" s="125"/>
      <c r="D3457" s="82"/>
      <c r="E3457" s="59"/>
      <c r="F3457" s="59"/>
      <c r="H3457" s="124"/>
      <c r="I3457" s="124"/>
    </row>
    <row r="3458" spans="1:9" s="123" customFormat="1">
      <c r="A3458" s="53"/>
      <c r="B3458" s="82"/>
      <c r="C3458" s="53"/>
      <c r="D3458" s="82"/>
      <c r="E3458" s="59"/>
      <c r="F3458" s="59"/>
      <c r="H3458" s="124"/>
      <c r="I3458" s="124"/>
    </row>
    <row r="3459" spans="1:9" s="123" customFormat="1">
      <c r="A3459" s="53" t="s">
        <v>55</v>
      </c>
      <c r="B3459" s="82"/>
      <c r="C3459" s="53"/>
      <c r="D3459" s="82"/>
      <c r="E3459" s="59"/>
      <c r="F3459" s="59"/>
      <c r="H3459" s="124"/>
      <c r="I3459" s="124"/>
    </row>
    <row r="3460" spans="1:9" s="123" customFormat="1">
      <c r="A3460" s="53" t="s">
        <v>559</v>
      </c>
      <c r="B3460" s="82"/>
      <c r="C3460" s="53"/>
      <c r="D3460" s="82"/>
      <c r="E3460" s="59"/>
      <c r="F3460" s="59"/>
      <c r="H3460" s="124"/>
      <c r="I3460" s="124"/>
    </row>
    <row r="3461" spans="1:9" s="123" customFormat="1">
      <c r="A3461" s="53" t="s">
        <v>439</v>
      </c>
      <c r="B3461" s="82"/>
      <c r="C3461" s="53"/>
      <c r="D3461" s="82"/>
      <c r="E3461" s="59"/>
      <c r="F3461" s="59"/>
      <c r="H3461" s="124"/>
      <c r="I3461" s="124"/>
    </row>
    <row r="3462" spans="1:9" s="123" customFormat="1">
      <c r="A3462" s="53" t="s">
        <v>57</v>
      </c>
      <c r="B3462" s="82"/>
      <c r="C3462" s="53"/>
      <c r="D3462" s="82"/>
      <c r="E3462" s="59"/>
      <c r="F3462" s="59"/>
      <c r="H3462" s="124"/>
      <c r="I3462" s="124"/>
    </row>
    <row r="3463" spans="1:9" s="123" customFormat="1">
      <c r="A3463" s="53" t="s">
        <v>200</v>
      </c>
      <c r="B3463" s="82"/>
      <c r="C3463" s="53"/>
      <c r="D3463" s="82"/>
      <c r="E3463" s="59"/>
      <c r="F3463" s="59"/>
      <c r="H3463" s="124"/>
      <c r="I3463" s="124"/>
    </row>
    <row r="3464" spans="1:9" s="123" customFormat="1">
      <c r="A3464" s="67" t="s">
        <v>25</v>
      </c>
      <c r="B3464" s="82">
        <v>4</v>
      </c>
      <c r="C3464" s="53"/>
      <c r="D3464" s="211"/>
      <c r="E3464" s="59"/>
      <c r="F3464" s="68">
        <f>B3464*D3464</f>
        <v>0</v>
      </c>
      <c r="H3464" s="124"/>
      <c r="I3464" s="124"/>
    </row>
    <row r="3465" spans="1:9" s="123" customFormat="1">
      <c r="A3465" s="53"/>
      <c r="B3465" s="82"/>
      <c r="C3465" s="53"/>
      <c r="D3465" s="82"/>
      <c r="E3465" s="59"/>
      <c r="F3465" s="59"/>
      <c r="H3465" s="124"/>
      <c r="I3465" s="124"/>
    </row>
    <row r="3466" spans="1:9" s="123" customFormat="1">
      <c r="A3466" s="53" t="s">
        <v>58</v>
      </c>
      <c r="B3466" s="82"/>
      <c r="C3466" s="53"/>
      <c r="D3466" s="82"/>
      <c r="E3466" s="59"/>
      <c r="F3466" s="59"/>
      <c r="H3466" s="124"/>
      <c r="I3466" s="124"/>
    </row>
    <row r="3467" spans="1:9" s="123" customFormat="1">
      <c r="A3467" s="53" t="s">
        <v>59</v>
      </c>
      <c r="B3467" s="82"/>
      <c r="C3467" s="53"/>
      <c r="D3467" s="82"/>
      <c r="E3467" s="59"/>
      <c r="F3467" s="59"/>
      <c r="H3467" s="124"/>
      <c r="I3467" s="124"/>
    </row>
    <row r="3468" spans="1:9" s="123" customFormat="1">
      <c r="A3468" s="53" t="s">
        <v>60</v>
      </c>
      <c r="B3468" s="82"/>
      <c r="C3468" s="53"/>
      <c r="D3468" s="82"/>
      <c r="E3468" s="59"/>
      <c r="F3468" s="59"/>
      <c r="H3468" s="124"/>
      <c r="I3468" s="124"/>
    </row>
    <row r="3469" spans="1:9" s="123" customFormat="1">
      <c r="A3469" s="53" t="s">
        <v>440</v>
      </c>
      <c r="B3469" s="82"/>
      <c r="C3469" s="53"/>
      <c r="D3469" s="82"/>
      <c r="E3469" s="59"/>
      <c r="F3469" s="59"/>
      <c r="H3469" s="124"/>
      <c r="I3469" s="124"/>
    </row>
    <row r="3470" spans="1:9" s="123" customFormat="1">
      <c r="A3470" s="53" t="s">
        <v>441</v>
      </c>
      <c r="B3470" s="82"/>
      <c r="C3470" s="53"/>
      <c r="D3470" s="82"/>
      <c r="E3470" s="59"/>
      <c r="F3470" s="59"/>
      <c r="H3470" s="124"/>
      <c r="I3470" s="124"/>
    </row>
    <row r="3471" spans="1:9" s="123" customFormat="1">
      <c r="A3471" s="53" t="s">
        <v>64</v>
      </c>
      <c r="B3471" s="82"/>
      <c r="C3471" s="53"/>
      <c r="D3471" s="82"/>
      <c r="E3471" s="59"/>
      <c r="F3471" s="59"/>
      <c r="H3471" s="124"/>
      <c r="I3471" s="124"/>
    </row>
    <row r="3472" spans="1:9" s="123" customFormat="1">
      <c r="A3472" s="67" t="s">
        <v>22</v>
      </c>
      <c r="B3472" s="82">
        <v>28.13</v>
      </c>
      <c r="C3472" s="67"/>
      <c r="D3472" s="211"/>
      <c r="E3472" s="59"/>
      <c r="F3472" s="68">
        <f>B3472*D3472</f>
        <v>0</v>
      </c>
      <c r="H3472" s="124"/>
      <c r="I3472" s="124"/>
    </row>
    <row r="3473" spans="1:9" s="123" customFormat="1">
      <c r="A3473" s="53"/>
      <c r="B3473" s="82"/>
      <c r="C3473" s="53"/>
      <c r="D3473" s="82"/>
      <c r="E3473" s="59"/>
      <c r="F3473" s="59"/>
      <c r="H3473" s="124"/>
      <c r="I3473" s="124"/>
    </row>
    <row r="3474" spans="1:9" s="123" customFormat="1">
      <c r="A3474" s="53" t="s">
        <v>65</v>
      </c>
      <c r="B3474" s="82"/>
      <c r="C3474" s="53"/>
      <c r="D3474" s="82"/>
      <c r="E3474" s="59"/>
      <c r="F3474" s="59"/>
      <c r="H3474" s="124"/>
      <c r="I3474" s="124"/>
    </row>
    <row r="3475" spans="1:9" s="123" customFormat="1">
      <c r="A3475" s="53" t="s">
        <v>442</v>
      </c>
      <c r="B3475" s="82"/>
      <c r="C3475" s="53"/>
      <c r="D3475" s="82"/>
      <c r="E3475" s="59"/>
      <c r="F3475" s="59"/>
      <c r="H3475" s="124"/>
      <c r="I3475" s="124"/>
    </row>
    <row r="3476" spans="1:9" s="123" customFormat="1">
      <c r="A3476" s="67" t="s">
        <v>25</v>
      </c>
      <c r="B3476" s="82">
        <v>2.81</v>
      </c>
      <c r="C3476" s="53"/>
      <c r="D3476" s="211"/>
      <c r="E3476" s="59"/>
      <c r="F3476" s="68">
        <f>B3476*D3476</f>
        <v>0</v>
      </c>
      <c r="H3476" s="124"/>
      <c r="I3476" s="124"/>
    </row>
    <row r="3477" spans="1:9" s="123" customFormat="1">
      <c r="A3477" s="53"/>
      <c r="B3477" s="82"/>
      <c r="C3477" s="53"/>
      <c r="D3477" s="82"/>
      <c r="E3477" s="59"/>
      <c r="F3477" s="59"/>
      <c r="H3477" s="124"/>
      <c r="I3477" s="124"/>
    </row>
    <row r="3478" spans="1:9" s="123" customFormat="1" ht="76.5">
      <c r="A3478" s="60" t="s">
        <v>443</v>
      </c>
      <c r="B3478" s="82"/>
      <c r="C3478" s="53"/>
      <c r="D3478" s="82"/>
      <c r="E3478" s="59"/>
      <c r="F3478" s="59"/>
      <c r="H3478" s="124"/>
      <c r="I3478" s="124"/>
    </row>
    <row r="3479" spans="1:9" s="123" customFormat="1">
      <c r="A3479" s="81" t="s">
        <v>444</v>
      </c>
      <c r="B3479" s="82"/>
      <c r="C3479" s="53"/>
      <c r="D3479" s="82"/>
      <c r="E3479" s="59"/>
      <c r="F3479" s="59"/>
      <c r="H3479" s="124"/>
      <c r="I3479" s="124"/>
    </row>
    <row r="3480" spans="1:9" s="123" customFormat="1">
      <c r="A3480" s="81" t="s">
        <v>445</v>
      </c>
      <c r="B3480" s="82"/>
      <c r="C3480" s="53"/>
      <c r="D3480" s="82"/>
      <c r="E3480" s="59"/>
      <c r="F3480" s="59"/>
      <c r="H3480" s="124"/>
      <c r="I3480" s="124"/>
    </row>
    <row r="3481" spans="1:9" s="123" customFormat="1">
      <c r="A3481" s="81" t="s">
        <v>80</v>
      </c>
      <c r="B3481" s="82"/>
      <c r="C3481" s="53"/>
      <c r="D3481" s="82"/>
      <c r="E3481" s="59"/>
      <c r="F3481" s="59"/>
      <c r="H3481" s="124"/>
      <c r="I3481" s="124"/>
    </row>
    <row r="3482" spans="1:9" s="123" customFormat="1">
      <c r="A3482" s="67" t="s">
        <v>25</v>
      </c>
      <c r="B3482" s="82">
        <v>11.38</v>
      </c>
      <c r="C3482" s="53"/>
      <c r="D3482" s="211"/>
      <c r="E3482" s="59"/>
      <c r="F3482" s="68">
        <f>B3482*D3482</f>
        <v>0</v>
      </c>
      <c r="H3482" s="124"/>
      <c r="I3482" s="124"/>
    </row>
    <row r="3483" spans="1:9" s="123" customFormat="1" ht="13.7" customHeight="1">
      <c r="A3483" s="53"/>
      <c r="B3483" s="82"/>
      <c r="C3483" s="53"/>
      <c r="D3483" s="82"/>
      <c r="E3483" s="59"/>
      <c r="F3483" s="59"/>
      <c r="H3483" s="124"/>
      <c r="I3483" s="124"/>
    </row>
    <row r="3484" spans="1:9" s="123" customFormat="1">
      <c r="A3484" s="53" t="s">
        <v>446</v>
      </c>
      <c r="B3484" s="82"/>
      <c r="C3484" s="53"/>
      <c r="D3484" s="82"/>
      <c r="E3484" s="59"/>
      <c r="F3484" s="59"/>
      <c r="H3484" s="124"/>
      <c r="I3484" s="124"/>
    </row>
    <row r="3485" spans="1:9" s="123" customFormat="1">
      <c r="A3485" s="53" t="s">
        <v>277</v>
      </c>
      <c r="B3485" s="82"/>
      <c r="C3485" s="53"/>
      <c r="D3485" s="82"/>
      <c r="E3485" s="59"/>
      <c r="F3485" s="59"/>
      <c r="H3485" s="124"/>
      <c r="I3485" s="124"/>
    </row>
    <row r="3486" spans="1:9" s="123" customFormat="1">
      <c r="A3486" s="53" t="s">
        <v>77</v>
      </c>
      <c r="B3486" s="82"/>
      <c r="C3486" s="53"/>
      <c r="D3486" s="82"/>
      <c r="E3486" s="59"/>
      <c r="F3486" s="59"/>
      <c r="H3486" s="124"/>
      <c r="I3486" s="124"/>
    </row>
    <row r="3487" spans="1:9" s="123" customFormat="1">
      <c r="A3487" s="53" t="s">
        <v>202</v>
      </c>
      <c r="B3487" s="82"/>
      <c r="C3487" s="53"/>
      <c r="D3487" s="82"/>
      <c r="E3487" s="59"/>
      <c r="F3487" s="59"/>
      <c r="H3487" s="124"/>
      <c r="I3487" s="124"/>
    </row>
    <row r="3488" spans="1:9" s="123" customFormat="1">
      <c r="A3488" s="53" t="s">
        <v>447</v>
      </c>
      <c r="B3488" s="82"/>
      <c r="C3488" s="53"/>
      <c r="D3488" s="82"/>
      <c r="E3488" s="59"/>
      <c r="F3488" s="59"/>
      <c r="H3488" s="124"/>
      <c r="I3488" s="124"/>
    </row>
    <row r="3489" spans="1:9" s="123" customFormat="1">
      <c r="A3489" s="53" t="s">
        <v>78</v>
      </c>
      <c r="B3489" s="82"/>
      <c r="C3489" s="53"/>
      <c r="D3489" s="82"/>
      <c r="E3489" s="59"/>
      <c r="F3489" s="59"/>
      <c r="H3489" s="124"/>
      <c r="I3489" s="124"/>
    </row>
    <row r="3490" spans="1:9" s="123" customFormat="1">
      <c r="A3490" s="53" t="s">
        <v>79</v>
      </c>
      <c r="B3490" s="82"/>
      <c r="C3490" s="53"/>
      <c r="D3490" s="82"/>
      <c r="E3490" s="59"/>
      <c r="F3490" s="59"/>
      <c r="H3490" s="124"/>
      <c r="I3490" s="124"/>
    </row>
    <row r="3491" spans="1:9" s="123" customFormat="1">
      <c r="A3491" s="53" t="s">
        <v>80</v>
      </c>
      <c r="B3491" s="82"/>
      <c r="C3491" s="53"/>
      <c r="D3491" s="82"/>
      <c r="E3491" s="59"/>
      <c r="F3491" s="59"/>
      <c r="H3491" s="124"/>
      <c r="I3491" s="124"/>
    </row>
    <row r="3492" spans="1:9" s="123" customFormat="1">
      <c r="A3492" s="67" t="s">
        <v>25</v>
      </c>
      <c r="B3492" s="82">
        <v>15.61</v>
      </c>
      <c r="C3492" s="125"/>
      <c r="D3492" s="211"/>
      <c r="E3492" s="59"/>
      <c r="F3492" s="68">
        <f>B3492*D3492</f>
        <v>0</v>
      </c>
      <c r="H3492" s="124"/>
      <c r="I3492" s="124"/>
    </row>
    <row r="3493" spans="1:9" s="123" customFormat="1">
      <c r="A3493" s="53"/>
      <c r="B3493" s="82"/>
      <c r="C3493" s="53"/>
      <c r="D3493" s="82"/>
      <c r="E3493" s="59"/>
      <c r="F3493" s="59"/>
      <c r="H3493" s="124"/>
      <c r="I3493" s="124"/>
    </row>
    <row r="3494" spans="1:9" s="123" customFormat="1" ht="38.25">
      <c r="A3494" s="70" t="s">
        <v>448</v>
      </c>
      <c r="B3494" s="82"/>
      <c r="C3494" s="53"/>
      <c r="D3494" s="82"/>
      <c r="E3494" s="59"/>
      <c r="F3494" s="59"/>
      <c r="H3494" s="124"/>
      <c r="I3494" s="124"/>
    </row>
    <row r="3495" spans="1:9" s="123" customFormat="1" ht="76.5">
      <c r="A3495" s="70" t="s">
        <v>335</v>
      </c>
      <c r="B3495" s="82"/>
      <c r="C3495" s="53"/>
      <c r="D3495" s="82"/>
      <c r="E3495" s="59"/>
      <c r="F3495" s="59"/>
      <c r="H3495" s="124"/>
      <c r="I3495" s="124"/>
    </row>
    <row r="3496" spans="1:9" s="123" customFormat="1" ht="63.75">
      <c r="A3496" s="70" t="s">
        <v>336</v>
      </c>
      <c r="B3496" s="82"/>
      <c r="C3496" s="53"/>
      <c r="D3496" s="82"/>
      <c r="E3496" s="59"/>
      <c r="F3496" s="59"/>
      <c r="H3496" s="124"/>
      <c r="I3496" s="124"/>
    </row>
    <row r="3497" spans="1:9" s="123" customFormat="1">
      <c r="A3497" s="67" t="s">
        <v>25</v>
      </c>
      <c r="B3497" s="82">
        <v>4</v>
      </c>
      <c r="C3497" s="53"/>
      <c r="D3497" s="211"/>
      <c r="E3497" s="59"/>
      <c r="F3497" s="68">
        <f>B3497*D3497</f>
        <v>0</v>
      </c>
      <c r="H3497" s="124"/>
      <c r="I3497" s="124"/>
    </row>
    <row r="3498" spans="1:9" s="123" customFormat="1">
      <c r="A3498" s="67"/>
      <c r="B3498" s="82"/>
      <c r="C3498" s="53"/>
      <c r="D3498" s="82"/>
      <c r="E3498" s="59"/>
      <c r="F3498" s="59"/>
      <c r="H3498" s="124"/>
      <c r="I3498" s="124"/>
    </row>
    <row r="3499" spans="1:9" s="123" customFormat="1">
      <c r="A3499" s="53" t="s">
        <v>338</v>
      </c>
      <c r="B3499" s="82"/>
      <c r="C3499" s="53"/>
      <c r="D3499" s="82"/>
      <c r="E3499" s="59"/>
      <c r="F3499" s="59"/>
      <c r="H3499" s="124"/>
      <c r="I3499" s="124"/>
    </row>
    <row r="3500" spans="1:9" s="123" customFormat="1">
      <c r="A3500" s="53" t="s">
        <v>81</v>
      </c>
      <c r="B3500" s="82"/>
      <c r="C3500" s="53"/>
      <c r="D3500" s="82"/>
      <c r="E3500" s="59"/>
      <c r="F3500" s="59"/>
      <c r="H3500" s="124"/>
      <c r="I3500" s="124"/>
    </row>
    <row r="3501" spans="1:9" s="123" customFormat="1">
      <c r="A3501" s="53" t="s">
        <v>279</v>
      </c>
      <c r="B3501" s="82"/>
      <c r="C3501" s="53"/>
      <c r="D3501" s="82"/>
      <c r="E3501" s="59"/>
      <c r="F3501" s="59"/>
      <c r="H3501" s="124"/>
      <c r="I3501" s="124"/>
    </row>
    <row r="3502" spans="1:9" s="123" customFormat="1">
      <c r="A3502" s="53" t="s">
        <v>287</v>
      </c>
      <c r="B3502" s="82"/>
      <c r="C3502" s="53"/>
      <c r="D3502" s="82"/>
      <c r="E3502" s="59"/>
      <c r="F3502" s="59"/>
      <c r="H3502" s="124"/>
      <c r="I3502" s="124"/>
    </row>
    <row r="3503" spans="1:9" s="123" customFormat="1">
      <c r="A3503" s="53" t="s">
        <v>82</v>
      </c>
      <c r="B3503" s="82"/>
      <c r="C3503" s="53"/>
      <c r="D3503" s="82"/>
      <c r="E3503" s="59"/>
      <c r="F3503" s="59"/>
      <c r="H3503" s="124"/>
      <c r="I3503" s="124"/>
    </row>
    <row r="3504" spans="1:9" s="123" customFormat="1">
      <c r="A3504" s="53" t="s">
        <v>83</v>
      </c>
      <c r="B3504" s="82"/>
      <c r="C3504" s="53"/>
      <c r="D3504" s="82"/>
      <c r="E3504" s="59"/>
      <c r="F3504" s="59"/>
      <c r="H3504" s="124"/>
      <c r="I3504" s="124"/>
    </row>
    <row r="3505" spans="1:9" s="123" customFormat="1">
      <c r="A3505" s="53" t="s">
        <v>449</v>
      </c>
      <c r="B3505" s="82"/>
      <c r="C3505" s="53"/>
      <c r="D3505" s="82"/>
      <c r="E3505" s="59"/>
      <c r="F3505" s="59"/>
      <c r="H3505" s="124"/>
      <c r="I3505" s="124"/>
    </row>
    <row r="3506" spans="1:9" s="123" customFormat="1">
      <c r="A3506" s="53" t="s">
        <v>450</v>
      </c>
      <c r="B3506" s="82"/>
      <c r="C3506" s="53"/>
      <c r="D3506" s="82"/>
      <c r="E3506" s="59"/>
      <c r="F3506" s="59"/>
      <c r="H3506" s="124"/>
      <c r="I3506" s="124"/>
    </row>
    <row r="3507" spans="1:9" s="123" customFormat="1">
      <c r="A3507" s="53" t="s">
        <v>80</v>
      </c>
      <c r="B3507" s="82"/>
      <c r="C3507" s="53"/>
      <c r="D3507" s="82"/>
      <c r="E3507" s="59"/>
      <c r="F3507" s="59"/>
      <c r="H3507" s="124"/>
      <c r="I3507" s="124"/>
    </row>
    <row r="3508" spans="1:9" s="123" customFormat="1">
      <c r="A3508" s="67" t="s">
        <v>25</v>
      </c>
      <c r="B3508" s="82">
        <f>B3407*1.1*0.25</f>
        <v>9.6690000000000005</v>
      </c>
      <c r="C3508" s="53"/>
      <c r="D3508" s="211"/>
      <c r="E3508" s="59"/>
      <c r="F3508" s="68">
        <f>B3508*D3508</f>
        <v>0</v>
      </c>
      <c r="H3508" s="124"/>
      <c r="I3508" s="124"/>
    </row>
    <row r="3509" spans="1:9" s="123" customFormat="1">
      <c r="A3509" s="32"/>
      <c r="B3509" s="82"/>
      <c r="C3509" s="53"/>
      <c r="D3509" s="82"/>
      <c r="E3509" s="59"/>
      <c r="F3509" s="59"/>
      <c r="H3509" s="124"/>
      <c r="I3509" s="124"/>
    </row>
    <row r="3510" spans="1:9" s="123" customFormat="1">
      <c r="A3510" s="53" t="s">
        <v>339</v>
      </c>
      <c r="B3510" s="82"/>
      <c r="C3510" s="53"/>
      <c r="D3510" s="82"/>
      <c r="E3510" s="59"/>
      <c r="F3510" s="59"/>
      <c r="H3510" s="124"/>
      <c r="I3510" s="124"/>
    </row>
    <row r="3511" spans="1:9" s="123" customFormat="1">
      <c r="A3511" s="53" t="s">
        <v>268</v>
      </c>
      <c r="B3511" s="82"/>
      <c r="C3511" s="53"/>
      <c r="D3511" s="82"/>
      <c r="E3511" s="59"/>
      <c r="F3511" s="59"/>
      <c r="H3511" s="124"/>
      <c r="I3511" s="124"/>
    </row>
    <row r="3512" spans="1:9" s="123" customFormat="1">
      <c r="A3512" s="53" t="s">
        <v>27</v>
      </c>
      <c r="B3512" s="82"/>
      <c r="C3512" s="53"/>
      <c r="D3512" s="82"/>
      <c r="E3512" s="59"/>
      <c r="F3512" s="59"/>
      <c r="H3512" s="124"/>
      <c r="I3512" s="124"/>
    </row>
    <row r="3513" spans="1:9" s="123" customFormat="1">
      <c r="A3513" s="53" t="s">
        <v>28</v>
      </c>
      <c r="B3513" s="82"/>
      <c r="C3513" s="53"/>
      <c r="D3513" s="82"/>
      <c r="E3513" s="59"/>
      <c r="F3513" s="59"/>
      <c r="H3513" s="124"/>
      <c r="I3513" s="124"/>
    </row>
    <row r="3514" spans="1:9" s="123" customFormat="1">
      <c r="A3514" s="67" t="s">
        <v>25</v>
      </c>
      <c r="B3514" s="82">
        <f>B3457+B3464</f>
        <v>37.28</v>
      </c>
      <c r="C3514" s="53"/>
      <c r="D3514" s="211"/>
      <c r="E3514" s="59"/>
      <c r="F3514" s="68">
        <f>B3514*D3514</f>
        <v>0</v>
      </c>
      <c r="H3514" s="124"/>
      <c r="I3514" s="124"/>
    </row>
    <row r="3515" spans="1:9" s="123" customFormat="1">
      <c r="A3515" s="53"/>
      <c r="B3515" s="82"/>
      <c r="C3515" s="53"/>
      <c r="D3515" s="82"/>
      <c r="E3515" s="59"/>
      <c r="F3515" s="59"/>
      <c r="H3515" s="124"/>
      <c r="I3515" s="124"/>
    </row>
    <row r="3516" spans="1:9" ht="15.75">
      <c r="A3516" s="23" t="s">
        <v>26</v>
      </c>
      <c r="B3516" s="436"/>
      <c r="C3516" s="26"/>
      <c r="D3516" s="25" t="s">
        <v>23</v>
      </c>
      <c r="E3516" s="26"/>
      <c r="F3516" s="385">
        <f>SUM(F3448:F3515)</f>
        <v>0</v>
      </c>
      <c r="H3516" s="86"/>
      <c r="I3516" s="115"/>
    </row>
    <row r="3517" spans="1:9" ht="13.15" customHeight="1">
      <c r="A3517" s="33"/>
      <c r="B3517" s="365"/>
      <c r="C3517" s="33"/>
      <c r="D3517" s="365"/>
      <c r="E3517" s="28"/>
      <c r="F3517" s="59"/>
      <c r="H3517" s="86"/>
      <c r="I3517" s="115"/>
    </row>
    <row r="3518" spans="1:9" ht="15.75">
      <c r="A3518" s="9" t="s">
        <v>451</v>
      </c>
      <c r="B3518" s="365"/>
      <c r="C3518" s="33"/>
      <c r="D3518" s="365"/>
      <c r="E3518" s="28"/>
      <c r="F3518" s="28"/>
      <c r="H3518" s="86"/>
      <c r="I3518" s="115"/>
    </row>
    <row r="3519" spans="1:9" ht="10.15" customHeight="1">
      <c r="A3519" s="53"/>
      <c r="B3519" s="82"/>
      <c r="C3519" s="53"/>
      <c r="D3519" s="82"/>
      <c r="E3519" s="59"/>
      <c r="F3519" s="59"/>
      <c r="H3519" s="86"/>
      <c r="I3519" s="86"/>
    </row>
    <row r="3520" spans="1:9" ht="114.75">
      <c r="A3520" s="60" t="s">
        <v>452</v>
      </c>
      <c r="B3520" s="82"/>
      <c r="C3520" s="53"/>
      <c r="D3520" s="82"/>
      <c r="E3520" s="59"/>
      <c r="F3520" s="59"/>
      <c r="H3520" s="86"/>
      <c r="I3520" s="86"/>
    </row>
    <row r="3521" spans="1:9" ht="127.5">
      <c r="A3521" s="60" t="s">
        <v>453</v>
      </c>
      <c r="B3521" s="82"/>
      <c r="C3521" s="53"/>
      <c r="D3521" s="82"/>
      <c r="E3521" s="59"/>
      <c r="F3521" s="59"/>
      <c r="H3521" s="86"/>
      <c r="I3521" s="86"/>
    </row>
    <row r="3522" spans="1:9" s="12" customFormat="1" hidden="1">
      <c r="A3522" s="108" t="s">
        <v>423</v>
      </c>
      <c r="B3522" s="363"/>
      <c r="C3522" s="53"/>
      <c r="D3522" s="363"/>
      <c r="E3522" s="59"/>
      <c r="F3522" s="63">
        <f t="shared" ref="F3522:F3529" si="35">B3522*D3522</f>
        <v>0</v>
      </c>
      <c r="H3522" s="107"/>
      <c r="I3522" s="107"/>
    </row>
    <row r="3523" spans="1:9" s="12" customFormat="1">
      <c r="A3523" s="108" t="s">
        <v>424</v>
      </c>
      <c r="B3523" s="363">
        <f>B3400</f>
        <v>35.159999999999997</v>
      </c>
      <c r="C3523" s="53"/>
      <c r="D3523" s="363"/>
      <c r="E3523" s="59"/>
      <c r="F3523" s="63">
        <f>B3523*D3523</f>
        <v>0</v>
      </c>
      <c r="H3523" s="107"/>
      <c r="I3523" s="107"/>
    </row>
    <row r="3524" spans="1:9" s="12" customFormat="1" hidden="1">
      <c r="A3524" s="108" t="s">
        <v>425</v>
      </c>
      <c r="B3524" s="363">
        <f>B3401</f>
        <v>0</v>
      </c>
      <c r="C3524" s="53"/>
      <c r="D3524" s="363"/>
      <c r="E3524" s="59"/>
      <c r="F3524" s="63">
        <f t="shared" si="35"/>
        <v>0</v>
      </c>
      <c r="H3524" s="107"/>
      <c r="I3524" s="107"/>
    </row>
    <row r="3525" spans="1:9" s="12" customFormat="1" hidden="1">
      <c r="A3525" s="108" t="s">
        <v>426</v>
      </c>
      <c r="B3525" s="363">
        <f>B3402</f>
        <v>0</v>
      </c>
      <c r="C3525" s="53"/>
      <c r="D3525" s="363"/>
      <c r="E3525" s="59"/>
      <c r="F3525" s="63">
        <f t="shared" si="35"/>
        <v>0</v>
      </c>
      <c r="H3525" s="107"/>
      <c r="I3525" s="107"/>
    </row>
    <row r="3526" spans="1:9" s="12" customFormat="1" hidden="1">
      <c r="A3526" s="108" t="s">
        <v>427</v>
      </c>
      <c r="B3526" s="363">
        <f>B3403</f>
        <v>0</v>
      </c>
      <c r="C3526" s="53"/>
      <c r="D3526" s="363"/>
      <c r="E3526" s="59"/>
      <c r="F3526" s="63">
        <f t="shared" si="35"/>
        <v>0</v>
      </c>
      <c r="H3526" s="107"/>
      <c r="I3526" s="107"/>
    </row>
    <row r="3527" spans="1:9" s="12" customFormat="1" hidden="1">
      <c r="A3527" s="108" t="s">
        <v>428</v>
      </c>
      <c r="B3527" s="368"/>
      <c r="C3527" s="53"/>
      <c r="D3527" s="363"/>
      <c r="E3527" s="59"/>
      <c r="F3527" s="63">
        <f t="shared" si="35"/>
        <v>0</v>
      </c>
      <c r="H3527" s="107"/>
      <c r="I3527" s="107"/>
    </row>
    <row r="3528" spans="1:9" s="12" customFormat="1" hidden="1">
      <c r="A3528" s="108" t="s">
        <v>429</v>
      </c>
      <c r="B3528" s="368"/>
      <c r="C3528" s="53"/>
      <c r="D3528" s="363"/>
      <c r="E3528" s="59"/>
      <c r="F3528" s="63">
        <f t="shared" si="35"/>
        <v>0</v>
      </c>
      <c r="H3528" s="107"/>
      <c r="I3528" s="107"/>
    </row>
    <row r="3529" spans="1:9" s="12" customFormat="1" hidden="1">
      <c r="A3529" s="108" t="s">
        <v>430</v>
      </c>
      <c r="B3529" s="368"/>
      <c r="C3529" s="53"/>
      <c r="D3529" s="363"/>
      <c r="E3529" s="59"/>
      <c r="F3529" s="63">
        <f t="shared" si="35"/>
        <v>0</v>
      </c>
      <c r="H3529" s="107"/>
      <c r="I3529" s="107"/>
    </row>
    <row r="3530" spans="1:9" s="12" customFormat="1">
      <c r="A3530" s="113" t="s">
        <v>234</v>
      </c>
      <c r="B3530" s="132">
        <f>SUM(B3522:B3529)</f>
        <v>35.159999999999997</v>
      </c>
      <c r="C3530" s="53"/>
      <c r="D3530" s="82"/>
      <c r="E3530" s="59"/>
      <c r="F3530" s="59"/>
      <c r="H3530" s="107"/>
      <c r="I3530" s="107"/>
    </row>
    <row r="3531" spans="1:9" s="12" customFormat="1" ht="92.25" customHeight="1">
      <c r="A3531" s="126" t="s">
        <v>454</v>
      </c>
      <c r="B3531" s="132"/>
      <c r="C3531" s="53"/>
      <c r="D3531" s="82"/>
      <c r="E3531" s="59"/>
      <c r="F3531" s="59"/>
      <c r="H3531" s="107"/>
      <c r="I3531" s="107"/>
    </row>
    <row r="3532" spans="1:9" s="12" customFormat="1" ht="140.25">
      <c r="A3532" s="126" t="s">
        <v>455</v>
      </c>
      <c r="B3532" s="132"/>
      <c r="C3532" s="53"/>
      <c r="D3532" s="82"/>
      <c r="E3532" s="59"/>
      <c r="F3532" s="59"/>
      <c r="H3532" s="107"/>
      <c r="I3532" s="107"/>
    </row>
    <row r="3533" spans="1:9" s="12" customFormat="1" ht="38.25">
      <c r="A3533" s="126" t="s">
        <v>456</v>
      </c>
      <c r="B3533" s="132"/>
      <c r="C3533" s="53"/>
      <c r="D3533" s="82"/>
      <c r="E3533" s="59"/>
      <c r="F3533" s="59"/>
      <c r="H3533" s="107"/>
      <c r="I3533" s="107"/>
    </row>
    <row r="3534" spans="1:9" s="12" customFormat="1" ht="114.75">
      <c r="A3534" s="126" t="s">
        <v>457</v>
      </c>
      <c r="B3534" s="132"/>
      <c r="C3534" s="53"/>
      <c r="D3534" s="82"/>
      <c r="E3534" s="59"/>
      <c r="F3534" s="59"/>
      <c r="H3534" s="107"/>
      <c r="I3534" s="107"/>
    </row>
    <row r="3535" spans="1:9" s="12" customFormat="1" ht="51">
      <c r="A3535" s="126" t="s">
        <v>458</v>
      </c>
      <c r="B3535" s="132"/>
      <c r="C3535" s="53"/>
      <c r="D3535" s="82"/>
      <c r="E3535" s="59"/>
      <c r="F3535" s="59"/>
      <c r="H3535" s="107"/>
      <c r="I3535" s="107"/>
    </row>
    <row r="3536" spans="1:9" s="12" customFormat="1" ht="89.25">
      <c r="A3536" s="126" t="s">
        <v>459</v>
      </c>
      <c r="B3536" s="132"/>
      <c r="C3536" s="53"/>
      <c r="D3536" s="82"/>
      <c r="E3536" s="59"/>
      <c r="F3536" s="59"/>
      <c r="H3536" s="107"/>
      <c r="I3536" s="107"/>
    </row>
    <row r="3537" spans="1:9" s="12" customFormat="1" ht="43.5" customHeight="1">
      <c r="A3537" s="126" t="s">
        <v>460</v>
      </c>
      <c r="B3537" s="440"/>
      <c r="C3537" s="53"/>
      <c r="D3537" s="82"/>
      <c r="E3537" s="59"/>
      <c r="F3537" s="59"/>
      <c r="H3537" s="107"/>
      <c r="I3537" s="107"/>
    </row>
    <row r="3538" spans="1:9" s="12" customFormat="1" ht="25.5">
      <c r="A3538" s="127" t="s">
        <v>560</v>
      </c>
      <c r="B3538" s="441">
        <v>2</v>
      </c>
      <c r="C3538" s="53"/>
      <c r="D3538" s="211"/>
      <c r="E3538" s="59"/>
      <c r="F3538" s="68">
        <f t="shared" ref="F3538:F3547" si="36">B3538*D3538</f>
        <v>0</v>
      </c>
      <c r="H3538" s="107"/>
      <c r="I3538" s="107"/>
    </row>
    <row r="3539" spans="1:9" s="12" customFormat="1" ht="25.5" hidden="1">
      <c r="A3539" s="127" t="s">
        <v>561</v>
      </c>
      <c r="B3539" s="441">
        <v>0</v>
      </c>
      <c r="C3539" s="57"/>
      <c r="D3539" s="368"/>
      <c r="E3539" s="110"/>
      <c r="F3539" s="109">
        <f t="shared" si="36"/>
        <v>0</v>
      </c>
      <c r="H3539" s="107"/>
      <c r="I3539" s="107"/>
    </row>
    <row r="3540" spans="1:9" s="12" customFormat="1" ht="25.5" hidden="1">
      <c r="A3540" s="127" t="s">
        <v>562</v>
      </c>
      <c r="B3540" s="441">
        <v>0</v>
      </c>
      <c r="C3540" s="57"/>
      <c r="D3540" s="368"/>
      <c r="E3540" s="110"/>
      <c r="F3540" s="109">
        <f t="shared" si="36"/>
        <v>0</v>
      </c>
      <c r="H3540" s="107"/>
      <c r="I3540" s="107"/>
    </row>
    <row r="3541" spans="1:9" s="12" customFormat="1" ht="25.5" hidden="1">
      <c r="A3541" s="127" t="s">
        <v>563</v>
      </c>
      <c r="B3541" s="441">
        <v>0</v>
      </c>
      <c r="C3541" s="57"/>
      <c r="D3541" s="368"/>
      <c r="E3541" s="110"/>
      <c r="F3541" s="109">
        <f t="shared" si="36"/>
        <v>0</v>
      </c>
      <c r="H3541" s="107"/>
      <c r="I3541" s="107"/>
    </row>
    <row r="3542" spans="1:9" s="12" customFormat="1" ht="25.5" hidden="1">
      <c r="A3542" s="127" t="s">
        <v>564</v>
      </c>
      <c r="B3542" s="441">
        <v>0</v>
      </c>
      <c r="C3542" s="57"/>
      <c r="D3542" s="368"/>
      <c r="E3542" s="110"/>
      <c r="F3542" s="109">
        <f t="shared" si="36"/>
        <v>0</v>
      </c>
      <c r="H3542" s="107"/>
      <c r="I3542" s="107"/>
    </row>
    <row r="3543" spans="1:9" s="12" customFormat="1" ht="25.5" hidden="1">
      <c r="A3543" s="127" t="s">
        <v>565</v>
      </c>
      <c r="B3543" s="441">
        <v>0</v>
      </c>
      <c r="C3543" s="57"/>
      <c r="D3543" s="368"/>
      <c r="E3543" s="110"/>
      <c r="F3543" s="109">
        <f t="shared" si="36"/>
        <v>0</v>
      </c>
      <c r="H3543" s="107"/>
      <c r="I3543" s="107"/>
    </row>
    <row r="3544" spans="1:9" s="12" customFormat="1" ht="25.5" hidden="1">
      <c r="A3544" s="127" t="s">
        <v>566</v>
      </c>
      <c r="B3544" s="441">
        <v>0</v>
      </c>
      <c r="C3544" s="57"/>
      <c r="D3544" s="368"/>
      <c r="E3544" s="110"/>
      <c r="F3544" s="109">
        <f t="shared" si="36"/>
        <v>0</v>
      </c>
      <c r="H3544" s="107"/>
      <c r="I3544" s="107"/>
    </row>
    <row r="3545" spans="1:9" s="12" customFormat="1" ht="25.5" hidden="1">
      <c r="A3545" s="127" t="s">
        <v>567</v>
      </c>
      <c r="B3545" s="441">
        <v>0</v>
      </c>
      <c r="C3545" s="57"/>
      <c r="D3545" s="368"/>
      <c r="E3545" s="110"/>
      <c r="F3545" s="109">
        <f t="shared" si="36"/>
        <v>0</v>
      </c>
      <c r="H3545" s="107"/>
      <c r="I3545" s="107"/>
    </row>
    <row r="3546" spans="1:9" s="12" customFormat="1" ht="25.5" hidden="1">
      <c r="A3546" s="127" t="s">
        <v>568</v>
      </c>
      <c r="B3546" s="441">
        <v>0</v>
      </c>
      <c r="C3546" s="57"/>
      <c r="D3546" s="368"/>
      <c r="E3546" s="110"/>
      <c r="F3546" s="109">
        <f t="shared" si="36"/>
        <v>0</v>
      </c>
      <c r="H3546" s="107"/>
      <c r="I3546" s="107"/>
    </row>
    <row r="3547" spans="1:9" s="12" customFormat="1" ht="25.9" hidden="1" customHeight="1">
      <c r="A3547" s="127" t="s">
        <v>569</v>
      </c>
      <c r="B3547" s="441">
        <v>0</v>
      </c>
      <c r="C3547" s="57"/>
      <c r="D3547" s="368"/>
      <c r="E3547" s="110"/>
      <c r="F3547" s="109">
        <f t="shared" si="36"/>
        <v>0</v>
      </c>
      <c r="H3547" s="107"/>
      <c r="I3547" s="107"/>
    </row>
    <row r="3548" spans="1:9" s="12" customFormat="1">
      <c r="A3548" s="128" t="s">
        <v>234</v>
      </c>
      <c r="B3548" s="442">
        <f>SUM(B3538:B3547)</f>
        <v>2</v>
      </c>
      <c r="C3548" s="53"/>
      <c r="D3548" s="82"/>
      <c r="E3548" s="59"/>
      <c r="F3548" s="59"/>
      <c r="H3548" s="107"/>
      <c r="I3548" s="107"/>
    </row>
    <row r="3549" spans="1:9" s="12" customFormat="1" ht="11.1" customHeight="1">
      <c r="A3549" s="53"/>
      <c r="B3549" s="82"/>
      <c r="C3549" s="53"/>
      <c r="D3549" s="82"/>
      <c r="E3549" s="59"/>
      <c r="F3549" s="59"/>
      <c r="H3549" s="107"/>
      <c r="I3549" s="107"/>
    </row>
    <row r="3550" spans="1:9" s="12" customFormat="1" ht="78.75" customHeight="1">
      <c r="A3550" s="60" t="s">
        <v>467</v>
      </c>
      <c r="B3550" s="82"/>
      <c r="C3550" s="53"/>
      <c r="D3550" s="82"/>
      <c r="E3550" s="59"/>
      <c r="F3550" s="59"/>
      <c r="H3550" s="107"/>
      <c r="I3550" s="107"/>
    </row>
    <row r="3551" spans="1:9" s="12" customFormat="1" ht="63.75">
      <c r="A3551" s="60" t="s">
        <v>570</v>
      </c>
      <c r="B3551" s="82"/>
      <c r="C3551" s="53"/>
      <c r="D3551" s="82"/>
      <c r="E3551" s="59"/>
      <c r="F3551" s="59"/>
      <c r="H3551" s="107"/>
      <c r="I3551" s="107"/>
    </row>
    <row r="3552" spans="1:9">
      <c r="A3552" s="58" t="s">
        <v>469</v>
      </c>
      <c r="B3552" s="82">
        <f>2*2</f>
        <v>4</v>
      </c>
      <c r="C3552" s="53"/>
      <c r="D3552" s="363"/>
      <c r="E3552" s="59"/>
      <c r="F3552" s="63">
        <f>B3552*D3552</f>
        <v>0</v>
      </c>
      <c r="H3552" s="86"/>
      <c r="I3552" s="86"/>
    </row>
    <row r="3553" spans="1:9">
      <c r="A3553" s="58" t="s">
        <v>470</v>
      </c>
      <c r="B3553" s="82">
        <f>B3552</f>
        <v>4</v>
      </c>
      <c r="C3553" s="53"/>
      <c r="D3553" s="363"/>
      <c r="E3553" s="59"/>
      <c r="F3553" s="63">
        <f>B3553*D3553</f>
        <v>0</v>
      </c>
      <c r="H3553" s="86"/>
      <c r="I3553" s="86"/>
    </row>
    <row r="3554" spans="1:9" ht="10.15" customHeight="1">
      <c r="A3554" s="58"/>
      <c r="B3554" s="82"/>
      <c r="C3554" s="53"/>
      <c r="D3554" s="82"/>
      <c r="E3554" s="59"/>
      <c r="F3554" s="59"/>
      <c r="H3554" s="86"/>
      <c r="I3554" s="86"/>
    </row>
    <row r="3555" spans="1:9" ht="105" customHeight="1">
      <c r="A3555" s="60" t="s">
        <v>571</v>
      </c>
      <c r="B3555" s="82"/>
      <c r="C3555" s="53"/>
      <c r="D3555" s="82"/>
      <c r="E3555" s="59"/>
      <c r="F3555" s="59"/>
      <c r="H3555" s="86"/>
      <c r="I3555" s="86"/>
    </row>
    <row r="3556" spans="1:9">
      <c r="A3556" s="58" t="s">
        <v>472</v>
      </c>
      <c r="B3556" s="82">
        <v>3</v>
      </c>
      <c r="C3556" s="53"/>
      <c r="D3556" s="363"/>
      <c r="E3556" s="59"/>
      <c r="F3556" s="63">
        <f>B3556*D3556</f>
        <v>0</v>
      </c>
      <c r="H3556" s="86"/>
      <c r="I3556" s="86"/>
    </row>
    <row r="3557" spans="1:9">
      <c r="A3557" s="58" t="s">
        <v>473</v>
      </c>
      <c r="B3557" s="82">
        <v>3</v>
      </c>
      <c r="C3557" s="53"/>
      <c r="D3557" s="363"/>
      <c r="E3557" s="59"/>
      <c r="F3557" s="63">
        <f>B3557*D3557</f>
        <v>0</v>
      </c>
      <c r="H3557" s="86"/>
      <c r="I3557" s="86"/>
    </row>
    <row r="3558" spans="1:9" ht="11.65" customHeight="1">
      <c r="A3558" s="53"/>
      <c r="B3558" s="82"/>
      <c r="C3558" s="53"/>
      <c r="D3558" s="82"/>
      <c r="E3558" s="59"/>
      <c r="F3558" s="59"/>
      <c r="H3558" s="86"/>
      <c r="I3558" s="86"/>
    </row>
    <row r="3559" spans="1:9" ht="76.5">
      <c r="A3559" s="60" t="s">
        <v>572</v>
      </c>
      <c r="B3559" s="82"/>
      <c r="C3559" s="53"/>
      <c r="D3559" s="82"/>
      <c r="E3559" s="59"/>
      <c r="F3559" s="59"/>
      <c r="H3559" s="86"/>
      <c r="I3559" s="86"/>
    </row>
    <row r="3560" spans="1:9" ht="51">
      <c r="A3560" s="60" t="s">
        <v>475</v>
      </c>
      <c r="B3560" s="82"/>
      <c r="C3560" s="53"/>
      <c r="D3560" s="82"/>
      <c r="E3560" s="59"/>
      <c r="F3560" s="59"/>
      <c r="H3560" s="86"/>
      <c r="I3560" s="86"/>
    </row>
    <row r="3561" spans="1:9">
      <c r="A3561" s="67" t="s">
        <v>476</v>
      </c>
      <c r="B3561" s="82">
        <v>1</v>
      </c>
      <c r="C3561" s="53"/>
      <c r="D3561" s="363"/>
      <c r="E3561" s="59"/>
      <c r="F3561" s="63">
        <f>B3561*D3561</f>
        <v>0</v>
      </c>
      <c r="H3561" s="86"/>
      <c r="I3561" s="86"/>
    </row>
    <row r="3562" spans="1:9">
      <c r="A3562" s="67" t="s">
        <v>477</v>
      </c>
      <c r="B3562" s="82">
        <v>1</v>
      </c>
      <c r="C3562" s="53"/>
      <c r="D3562" s="363"/>
      <c r="E3562" s="59"/>
      <c r="F3562" s="63">
        <f>B3562*D3562</f>
        <v>0</v>
      </c>
      <c r="H3562" s="86"/>
      <c r="I3562" s="86"/>
    </row>
    <row r="3563" spans="1:9">
      <c r="A3563" s="58"/>
      <c r="B3563" s="82"/>
      <c r="C3563" s="53"/>
      <c r="D3563" s="82"/>
      <c r="E3563" s="59"/>
      <c r="F3563" s="59"/>
      <c r="H3563" s="86"/>
      <c r="I3563" s="86"/>
    </row>
    <row r="3564" spans="1:9" ht="76.5">
      <c r="A3564" s="347" t="s">
        <v>573</v>
      </c>
      <c r="B3564" s="82"/>
      <c r="C3564" s="53"/>
      <c r="D3564" s="82"/>
      <c r="E3564" s="59"/>
      <c r="F3564" s="59"/>
      <c r="H3564" s="86"/>
      <c r="I3564" s="86"/>
    </row>
    <row r="3565" spans="1:9">
      <c r="A3565" s="67" t="s">
        <v>45</v>
      </c>
      <c r="B3565" s="82">
        <v>2</v>
      </c>
      <c r="C3565" s="53"/>
      <c r="D3565" s="363"/>
      <c r="E3565" s="59"/>
      <c r="F3565" s="63">
        <f>B3565*D3565</f>
        <v>0</v>
      </c>
      <c r="H3565" s="86"/>
      <c r="I3565" s="86"/>
    </row>
    <row r="3566" spans="1:9">
      <c r="A3566" s="20"/>
      <c r="B3566" s="82"/>
      <c r="C3566" s="53"/>
      <c r="D3566" s="82"/>
      <c r="E3566" s="59"/>
      <c r="F3566" s="59"/>
      <c r="H3566" s="86"/>
      <c r="I3566" s="86"/>
    </row>
    <row r="3567" spans="1:9">
      <c r="A3567" s="53" t="s">
        <v>574</v>
      </c>
      <c r="B3567" s="82"/>
      <c r="C3567" s="53"/>
      <c r="D3567" s="82"/>
      <c r="E3567" s="59"/>
      <c r="F3567" s="59"/>
      <c r="H3567" s="86"/>
      <c r="I3567" s="86"/>
    </row>
    <row r="3568" spans="1:9">
      <c r="A3568" s="53" t="s">
        <v>181</v>
      </c>
      <c r="B3568" s="82"/>
      <c r="C3568" s="53"/>
      <c r="D3568" s="82"/>
      <c r="E3568" s="59"/>
      <c r="F3568" s="59"/>
      <c r="H3568" s="86"/>
      <c r="I3568" s="86"/>
    </row>
    <row r="3569" spans="1:9" ht="89.25">
      <c r="A3569" s="60" t="s">
        <v>575</v>
      </c>
      <c r="B3569" s="82"/>
      <c r="C3569" s="53"/>
      <c r="D3569" s="82"/>
      <c r="E3569" s="59"/>
      <c r="F3569" s="59"/>
      <c r="H3569" s="86"/>
      <c r="I3569" s="86"/>
    </row>
    <row r="3570" spans="1:9" hidden="1">
      <c r="A3570" s="58" t="s">
        <v>481</v>
      </c>
      <c r="B3570" s="82">
        <v>0</v>
      </c>
      <c r="C3570" s="53"/>
      <c r="D3570" s="363"/>
      <c r="E3570" s="59"/>
      <c r="F3570" s="63">
        <f>B3570*D3570</f>
        <v>0</v>
      </c>
      <c r="H3570" s="86"/>
      <c r="I3570" s="86"/>
    </row>
    <row r="3571" spans="1:9">
      <c r="A3571" s="67" t="s">
        <v>482</v>
      </c>
      <c r="B3571" s="82">
        <v>2</v>
      </c>
      <c r="C3571" s="53"/>
      <c r="D3571" s="363"/>
      <c r="E3571" s="59"/>
      <c r="F3571" s="63">
        <f>B3571*D3571</f>
        <v>0</v>
      </c>
      <c r="H3571" s="86"/>
      <c r="I3571" s="86"/>
    </row>
    <row r="3572" spans="1:9">
      <c r="A3572" s="58"/>
      <c r="B3572" s="82"/>
      <c r="C3572" s="53"/>
      <c r="D3572" s="82"/>
      <c r="E3572" s="59"/>
      <c r="F3572" s="59"/>
      <c r="H3572" s="86"/>
      <c r="I3572" s="86"/>
    </row>
    <row r="3573" spans="1:9">
      <c r="A3573" s="53" t="s">
        <v>576</v>
      </c>
      <c r="B3573" s="82"/>
      <c r="C3573" s="53"/>
      <c r="D3573" s="82"/>
      <c r="E3573" s="59"/>
      <c r="F3573" s="59"/>
      <c r="H3573" s="86"/>
      <c r="I3573" s="86"/>
    </row>
    <row r="3574" spans="1:9">
      <c r="A3574" s="53" t="s">
        <v>484</v>
      </c>
      <c r="B3574" s="82"/>
      <c r="C3574" s="53"/>
      <c r="D3574" s="82"/>
      <c r="E3574" s="59"/>
      <c r="F3574" s="59"/>
      <c r="H3574" s="86"/>
      <c r="I3574" s="86"/>
    </row>
    <row r="3575" spans="1:9" ht="25.5">
      <c r="A3575" s="60" t="s">
        <v>485</v>
      </c>
      <c r="B3575" s="82"/>
      <c r="C3575" s="53"/>
      <c r="D3575" s="82"/>
      <c r="E3575" s="59"/>
      <c r="F3575" s="59"/>
      <c r="H3575" s="86"/>
      <c r="I3575" s="86"/>
    </row>
    <row r="3576" spans="1:9" ht="127.5">
      <c r="A3576" s="60" t="s">
        <v>486</v>
      </c>
      <c r="B3576" s="82"/>
      <c r="C3576" s="53"/>
      <c r="D3576" s="82"/>
      <c r="E3576" s="59"/>
      <c r="F3576" s="59"/>
      <c r="H3576" s="86"/>
      <c r="I3576" s="86"/>
    </row>
    <row r="3577" spans="1:9">
      <c r="A3577" s="67" t="s">
        <v>487</v>
      </c>
      <c r="B3577" s="82">
        <v>2</v>
      </c>
      <c r="C3577" s="53"/>
      <c r="D3577" s="211"/>
      <c r="E3577" s="59"/>
      <c r="F3577" s="68">
        <f>B3577*D3577</f>
        <v>0</v>
      </c>
      <c r="H3577" s="86"/>
      <c r="I3577" s="86"/>
    </row>
    <row r="3578" spans="1:9" hidden="1">
      <c r="A3578" s="67"/>
      <c r="B3578" s="82"/>
      <c r="C3578" s="53"/>
      <c r="D3578" s="82"/>
      <c r="E3578" s="59"/>
      <c r="F3578" s="59"/>
      <c r="H3578" s="86"/>
      <c r="I3578" s="86"/>
    </row>
    <row r="3579" spans="1:9" ht="12.75" hidden="1" customHeight="1">
      <c r="A3579" s="130" t="s">
        <v>488</v>
      </c>
      <c r="B3579" s="131"/>
      <c r="C3579" s="131"/>
      <c r="D3579" s="132"/>
      <c r="E3579" s="57"/>
      <c r="F3579" s="110"/>
      <c r="G3579" s="132"/>
      <c r="H3579" s="132"/>
      <c r="I3579" s="86"/>
    </row>
    <row r="3580" spans="1:9" ht="63.75" hidden="1" customHeight="1">
      <c r="A3580" s="60" t="s">
        <v>489</v>
      </c>
      <c r="B3580" s="82"/>
      <c r="C3580" s="53"/>
      <c r="D3580" s="82"/>
      <c r="E3580" s="59"/>
      <c r="F3580" s="59"/>
      <c r="G3580" s="132"/>
      <c r="H3580" s="132"/>
      <c r="I3580" s="86"/>
    </row>
    <row r="3581" spans="1:9" ht="12.75" hidden="1" customHeight="1">
      <c r="A3581" s="133" t="s">
        <v>490</v>
      </c>
      <c r="B3581" s="134">
        <v>0</v>
      </c>
      <c r="C3581" s="1"/>
      <c r="D3581" s="370"/>
      <c r="E3581" s="57"/>
      <c r="F3581" s="68">
        <f>B3581*D3581</f>
        <v>0</v>
      </c>
      <c r="G3581" s="135"/>
      <c r="I3581" s="86"/>
    </row>
    <row r="3582" spans="1:9" ht="12.75" hidden="1" customHeight="1">
      <c r="A3582" s="133" t="s">
        <v>491</v>
      </c>
      <c r="B3582" s="134">
        <v>0</v>
      </c>
      <c r="C3582" s="1"/>
      <c r="D3582" s="370"/>
      <c r="E3582" s="57"/>
      <c r="F3582" s="68">
        <f>B3582*D3582</f>
        <v>0</v>
      </c>
      <c r="G3582" s="135"/>
      <c r="I3582" s="86"/>
    </row>
    <row r="3583" spans="1:9" ht="12.75" customHeight="1">
      <c r="A3583" s="133"/>
      <c r="B3583" s="131"/>
      <c r="C3583" s="131"/>
      <c r="D3583" s="134"/>
      <c r="E3583" s="57"/>
      <c r="F3583" s="136"/>
      <c r="G3583" s="135"/>
      <c r="H3583" s="59"/>
      <c r="I3583" s="86"/>
    </row>
    <row r="3584" spans="1:9" ht="12.75" hidden="1" customHeight="1">
      <c r="A3584" s="130" t="s">
        <v>488</v>
      </c>
      <c r="B3584" s="131"/>
      <c r="C3584" s="131"/>
      <c r="D3584" s="134"/>
      <c r="E3584" s="57"/>
      <c r="F3584" s="136"/>
      <c r="G3584" s="135"/>
      <c r="H3584" s="59"/>
      <c r="I3584" s="86"/>
    </row>
    <row r="3585" spans="1:9" ht="114.75" hidden="1" customHeight="1">
      <c r="A3585" s="64" t="s">
        <v>493</v>
      </c>
      <c r="B3585" s="82"/>
      <c r="C3585" s="53"/>
      <c r="D3585" s="82"/>
      <c r="E3585" s="59"/>
      <c r="F3585" s="59"/>
      <c r="G3585" s="135"/>
      <c r="H3585" s="59"/>
      <c r="I3585" s="86"/>
    </row>
    <row r="3586" spans="1:9" ht="25.5" hidden="1" customHeight="1">
      <c r="A3586" s="64" t="s">
        <v>494</v>
      </c>
      <c r="B3586" s="82"/>
      <c r="C3586" s="53"/>
      <c r="D3586" s="82"/>
      <c r="E3586" s="59"/>
      <c r="F3586" s="59"/>
      <c r="G3586" s="135"/>
      <c r="H3586" s="59"/>
      <c r="I3586" s="86"/>
    </row>
    <row r="3587" spans="1:9" ht="38.25" hidden="1" customHeight="1">
      <c r="A3587" s="64" t="s">
        <v>495</v>
      </c>
      <c r="B3587" s="82"/>
      <c r="C3587" s="53"/>
      <c r="D3587" s="82"/>
      <c r="E3587" s="59"/>
      <c r="F3587" s="59"/>
      <c r="G3587" s="130"/>
      <c r="H3587" s="132"/>
      <c r="I3587" s="86"/>
    </row>
    <row r="3588" spans="1:9" ht="12.75" hidden="1" customHeight="1">
      <c r="A3588" s="131" t="s">
        <v>496</v>
      </c>
      <c r="B3588" s="82">
        <v>0</v>
      </c>
      <c r="C3588" s="57"/>
      <c r="D3588" s="211"/>
      <c r="E3588" s="59"/>
      <c r="F3588" s="68">
        <f>B3588*D3588</f>
        <v>0</v>
      </c>
      <c r="I3588" s="86"/>
    </row>
    <row r="3589" spans="1:9" ht="12.75" hidden="1" customHeight="1">
      <c r="A3589" s="168" t="s">
        <v>577</v>
      </c>
      <c r="B3589" s="367">
        <v>0</v>
      </c>
      <c r="C3589" s="102"/>
      <c r="D3589" s="373"/>
      <c r="E3589" s="101"/>
      <c r="F3589" s="169">
        <f>B3589*D3589</f>
        <v>0</v>
      </c>
      <c r="I3589" s="86"/>
    </row>
    <row r="3590" spans="1:9" ht="12.75" hidden="1" customHeight="1">
      <c r="A3590" s="168" t="s">
        <v>578</v>
      </c>
      <c r="B3590" s="367">
        <v>0</v>
      </c>
      <c r="C3590" s="102"/>
      <c r="D3590" s="373"/>
      <c r="E3590" s="101"/>
      <c r="F3590" s="169">
        <f>B3590*D3590</f>
        <v>0</v>
      </c>
      <c r="I3590" s="86"/>
    </row>
    <row r="3591" spans="1:9" ht="12.75" hidden="1" customHeight="1">
      <c r="A3591" s="67" t="s">
        <v>497</v>
      </c>
      <c r="B3591" s="82">
        <f>B3588*80</f>
        <v>0</v>
      </c>
      <c r="C3591" s="57"/>
      <c r="D3591" s="211"/>
      <c r="E3591" s="59"/>
      <c r="F3591" s="68">
        <f>B3591*D3591</f>
        <v>0</v>
      </c>
      <c r="I3591" s="86"/>
    </row>
    <row r="3592" spans="1:9" ht="12.75" hidden="1" customHeight="1">
      <c r="A3592" s="67"/>
      <c r="B3592" s="82"/>
      <c r="C3592" s="57"/>
      <c r="D3592" s="203"/>
      <c r="E3592" s="59"/>
      <c r="F3592" s="65"/>
      <c r="I3592" s="86"/>
    </row>
    <row r="3593" spans="1:9" ht="102" hidden="1">
      <c r="A3593" s="170" t="s">
        <v>579</v>
      </c>
      <c r="B3593" s="134"/>
      <c r="C3593" s="171"/>
      <c r="D3593" s="134"/>
      <c r="E3593" s="171"/>
      <c r="F3593" s="59"/>
      <c r="I3593" s="86"/>
    </row>
    <row r="3594" spans="1:9" ht="229.5" hidden="1">
      <c r="A3594" s="170" t="s">
        <v>580</v>
      </c>
      <c r="B3594" s="134"/>
      <c r="C3594" s="171"/>
      <c r="D3594" s="134"/>
      <c r="E3594" s="171"/>
      <c r="F3594" s="59"/>
      <c r="I3594" s="86"/>
    </row>
    <row r="3595" spans="1:9" ht="102" hidden="1">
      <c r="A3595" s="170" t="s">
        <v>581</v>
      </c>
      <c r="B3595" s="134"/>
      <c r="C3595" s="171"/>
      <c r="D3595" s="134"/>
      <c r="E3595" s="171"/>
      <c r="F3595" s="59"/>
      <c r="I3595" s="86"/>
    </row>
    <row r="3596" spans="1:9" hidden="1">
      <c r="A3596" s="133" t="s">
        <v>582</v>
      </c>
      <c r="B3596" s="134">
        <v>0</v>
      </c>
      <c r="C3596" s="171"/>
      <c r="D3596" s="370"/>
      <c r="E3596" s="171"/>
      <c r="F3596" s="68">
        <f>B3596*D3596</f>
        <v>0</v>
      </c>
      <c r="I3596" s="86"/>
    </row>
    <row r="3597" spans="1:9" ht="12.75" hidden="1" customHeight="1">
      <c r="A3597" s="67"/>
      <c r="B3597" s="82"/>
      <c r="C3597" s="57"/>
      <c r="D3597" s="203"/>
      <c r="E3597" s="59"/>
      <c r="F3597" s="65"/>
      <c r="I3597" s="86"/>
    </row>
    <row r="3598" spans="1:9" ht="89.25">
      <c r="A3598" s="64" t="s">
        <v>615</v>
      </c>
      <c r="B3598" s="82"/>
      <c r="C3598" s="53"/>
      <c r="D3598" s="82"/>
      <c r="E3598" s="59"/>
      <c r="F3598" s="59"/>
      <c r="H3598" s="86"/>
      <c r="I3598" s="86"/>
    </row>
    <row r="3599" spans="1:9">
      <c r="A3599" s="53" t="s">
        <v>499</v>
      </c>
      <c r="B3599" s="82"/>
      <c r="C3599" s="53"/>
      <c r="D3599" s="82"/>
      <c r="E3599" s="59"/>
      <c r="F3599" s="59"/>
      <c r="H3599" s="86"/>
      <c r="I3599" s="86"/>
    </row>
    <row r="3600" spans="1:9">
      <c r="A3600" s="53" t="s">
        <v>500</v>
      </c>
      <c r="B3600" s="82"/>
      <c r="C3600" s="53"/>
      <c r="D3600" s="82"/>
      <c r="E3600" s="59"/>
      <c r="F3600" s="59"/>
      <c r="H3600" s="86"/>
      <c r="I3600" s="86"/>
    </row>
    <row r="3601" spans="1:9">
      <c r="A3601" s="58" t="s">
        <v>44</v>
      </c>
      <c r="B3601" s="82">
        <f>B3407</f>
        <v>35.159999999999997</v>
      </c>
      <c r="C3601" s="53"/>
      <c r="D3601" s="363"/>
      <c r="E3601" s="59"/>
      <c r="F3601" s="63">
        <f>B3601*D3601</f>
        <v>0</v>
      </c>
      <c r="H3601" s="86"/>
      <c r="I3601" s="86"/>
    </row>
    <row r="3602" spans="1:9">
      <c r="A3602" s="58"/>
      <c r="B3602" s="82"/>
      <c r="C3602" s="53"/>
      <c r="D3602" s="82"/>
      <c r="E3602" s="59"/>
      <c r="F3602" s="59"/>
      <c r="H3602" s="86"/>
      <c r="I3602" s="86"/>
    </row>
    <row r="3603" spans="1:9" ht="63.75">
      <c r="A3603" s="60" t="s">
        <v>616</v>
      </c>
      <c r="B3603" s="82"/>
      <c r="C3603" s="53"/>
      <c r="D3603" s="82"/>
      <c r="E3603" s="59"/>
      <c r="F3603" s="59"/>
      <c r="H3603" s="86"/>
      <c r="I3603" s="86"/>
    </row>
    <row r="3604" spans="1:9" ht="15.75" customHeight="1">
      <c r="A3604" s="58" t="s">
        <v>44</v>
      </c>
      <c r="B3604" s="82">
        <f>B3407</f>
        <v>35.159999999999997</v>
      </c>
      <c r="C3604" s="53"/>
      <c r="D3604" s="363"/>
      <c r="E3604" s="59"/>
      <c r="F3604" s="63">
        <f>B3604*D3604</f>
        <v>0</v>
      </c>
      <c r="H3604" s="86"/>
      <c r="I3604" s="86"/>
    </row>
    <row r="3605" spans="1:9" ht="15.75" customHeight="1">
      <c r="A3605" s="53"/>
      <c r="B3605" s="82"/>
      <c r="C3605" s="53"/>
      <c r="D3605" s="82"/>
      <c r="E3605" s="59"/>
      <c r="F3605" s="59"/>
      <c r="H3605" s="86"/>
      <c r="I3605" s="86"/>
    </row>
    <row r="3606" spans="1:9" ht="15.75" customHeight="1">
      <c r="A3606" s="23" t="s">
        <v>451</v>
      </c>
      <c r="B3606" s="416"/>
      <c r="C3606" s="114"/>
      <c r="D3606" s="25" t="s">
        <v>23</v>
      </c>
      <c r="E3606" s="26"/>
      <c r="F3606" s="385">
        <f>SUM(F3520:F3605)</f>
        <v>0</v>
      </c>
      <c r="H3606" s="86"/>
      <c r="I3606" s="115"/>
    </row>
    <row r="3607" spans="1:9" ht="11.65" customHeight="1">
      <c r="A3607" s="9"/>
      <c r="B3607" s="82"/>
      <c r="C3607" s="53"/>
      <c r="D3607" s="27"/>
      <c r="E3607" s="27"/>
      <c r="F3607" s="59"/>
      <c r="H3607" s="86"/>
      <c r="I3607" s="115"/>
    </row>
    <row r="3608" spans="1:9" ht="15.75" customHeight="1">
      <c r="A3608" s="38" t="s">
        <v>502</v>
      </c>
      <c r="B3608" s="82"/>
      <c r="C3608" s="53"/>
      <c r="D3608" s="82"/>
      <c r="E3608" s="59"/>
      <c r="F3608" s="59"/>
      <c r="H3608" s="86"/>
      <c r="I3608" s="115"/>
    </row>
    <row r="3609" spans="1:9" ht="12.2" customHeight="1">
      <c r="A3609" s="53"/>
      <c r="B3609" s="82"/>
      <c r="C3609" s="53"/>
      <c r="D3609" s="82"/>
      <c r="E3609" s="59"/>
      <c r="F3609" s="59"/>
      <c r="H3609" s="86"/>
      <c r="I3609" s="86"/>
    </row>
    <row r="3610" spans="1:9" s="137" customFormat="1" ht="63.75">
      <c r="A3610" s="60" t="s">
        <v>585</v>
      </c>
      <c r="B3610" s="362"/>
      <c r="C3610" s="62"/>
      <c r="D3610" s="362"/>
      <c r="E3610" s="61"/>
      <c r="F3610" s="384"/>
      <c r="H3610" s="138"/>
      <c r="I3610" s="138"/>
    </row>
    <row r="3611" spans="1:9">
      <c r="A3611" s="53" t="s">
        <v>111</v>
      </c>
      <c r="B3611" s="82"/>
      <c r="C3611" s="53"/>
      <c r="D3611" s="82"/>
      <c r="E3611" s="59"/>
      <c r="F3611" s="59"/>
      <c r="H3611" s="86"/>
      <c r="I3611" s="86"/>
    </row>
    <row r="3612" spans="1:9" ht="15.75" customHeight="1">
      <c r="A3612" s="58" t="s">
        <v>22</v>
      </c>
      <c r="B3612" s="82">
        <f>(0.6*0.6*3.14*4)</f>
        <v>4.5216000000000003</v>
      </c>
      <c r="C3612" s="53"/>
      <c r="D3612" s="363"/>
      <c r="E3612" s="59"/>
      <c r="F3612" s="63">
        <f>B3612*D3612</f>
        <v>0</v>
      </c>
      <c r="H3612" s="86"/>
      <c r="I3612" s="86"/>
    </row>
    <row r="3613" spans="1:9" ht="15.75" customHeight="1">
      <c r="A3613" s="58"/>
      <c r="B3613" s="82"/>
      <c r="C3613" s="53"/>
      <c r="D3613" s="82"/>
      <c r="E3613" s="59"/>
      <c r="F3613" s="59"/>
      <c r="H3613" s="86"/>
      <c r="I3613" s="86"/>
    </row>
    <row r="3614" spans="1:9" ht="63.75">
      <c r="A3614" s="54" t="s">
        <v>504</v>
      </c>
      <c r="B3614" s="82"/>
      <c r="C3614" s="53"/>
      <c r="D3614" s="82"/>
      <c r="E3614" s="59"/>
      <c r="F3614" s="59"/>
      <c r="H3614" s="86"/>
      <c r="I3614" s="86"/>
    </row>
    <row r="3615" spans="1:9" ht="127.5">
      <c r="A3615" s="54" t="s">
        <v>505</v>
      </c>
      <c r="B3615" s="82"/>
      <c r="C3615" s="53"/>
      <c r="D3615" s="82"/>
      <c r="E3615" s="59"/>
      <c r="F3615" s="59"/>
      <c r="H3615" s="86"/>
      <c r="I3615" s="86"/>
    </row>
    <row r="3616" spans="1:9" ht="15.75" customHeight="1">
      <c r="A3616" s="139" t="s">
        <v>45</v>
      </c>
      <c r="B3616" s="156">
        <v>2</v>
      </c>
      <c r="C3616" s="53"/>
      <c r="D3616" s="363"/>
      <c r="E3616" s="59"/>
      <c r="F3616" s="63">
        <f>B3616*D3616</f>
        <v>0</v>
      </c>
      <c r="H3616" s="86"/>
      <c r="I3616" s="86"/>
    </row>
    <row r="3617" spans="1:9" ht="15.75" customHeight="1">
      <c r="A3617" s="140"/>
      <c r="B3617" s="156"/>
      <c r="C3617" s="53"/>
      <c r="D3617" s="82"/>
      <c r="E3617" s="59"/>
      <c r="F3617" s="59"/>
      <c r="H3617" s="86"/>
      <c r="I3617" s="86"/>
    </row>
    <row r="3618" spans="1:9" ht="54" customHeight="1">
      <c r="A3618" s="64" t="s">
        <v>506</v>
      </c>
      <c r="B3618" s="82"/>
      <c r="C3618" s="53"/>
      <c r="D3618" s="82"/>
      <c r="E3618" s="59"/>
      <c r="F3618" s="59"/>
      <c r="H3618" s="86"/>
      <c r="I3618" s="86"/>
    </row>
    <row r="3619" spans="1:9" ht="127.5">
      <c r="A3619" s="64" t="s">
        <v>507</v>
      </c>
      <c r="B3619" s="82"/>
      <c r="C3619" s="53"/>
      <c r="D3619" s="82"/>
      <c r="E3619" s="59"/>
      <c r="F3619" s="59"/>
      <c r="H3619" s="86"/>
      <c r="I3619" s="86"/>
    </row>
    <row r="3620" spans="1:9" ht="15.75" customHeight="1">
      <c r="A3620" s="139" t="s">
        <v>45</v>
      </c>
      <c r="B3620" s="156">
        <v>2</v>
      </c>
      <c r="C3620" s="53"/>
      <c r="D3620" s="211"/>
      <c r="E3620" s="59"/>
      <c r="F3620" s="68">
        <f>B3620*D3620</f>
        <v>0</v>
      </c>
      <c r="H3620" s="86"/>
      <c r="I3620" s="86"/>
    </row>
    <row r="3621" spans="1:9">
      <c r="A3621" s="139"/>
      <c r="B3621" s="156"/>
      <c r="C3621" s="53"/>
      <c r="D3621" s="82"/>
      <c r="E3621" s="59"/>
      <c r="F3621" s="59"/>
      <c r="H3621" s="86"/>
      <c r="I3621" s="86"/>
    </row>
    <row r="3622" spans="1:9" ht="102">
      <c r="A3622" s="64" t="s">
        <v>586</v>
      </c>
      <c r="B3622" s="203"/>
      <c r="C3622" s="66"/>
      <c r="D3622" s="203"/>
      <c r="E3622" s="65"/>
      <c r="F3622" s="65"/>
      <c r="H3622" s="86"/>
      <c r="I3622" s="86"/>
    </row>
    <row r="3623" spans="1:9" ht="89.25">
      <c r="A3623" s="64" t="s">
        <v>233</v>
      </c>
      <c r="B3623" s="203"/>
      <c r="C3623" s="66"/>
      <c r="D3623" s="203"/>
      <c r="E3623" s="65"/>
      <c r="F3623" s="65"/>
      <c r="H3623" s="86"/>
      <c r="I3623" s="86"/>
    </row>
    <row r="3624" spans="1:9" ht="14.25">
      <c r="A3624" s="67" t="s">
        <v>274</v>
      </c>
      <c r="B3624" s="203">
        <f>35.16*1.5</f>
        <v>52.739999999999995</v>
      </c>
      <c r="C3624" s="66"/>
      <c r="D3624" s="211"/>
      <c r="E3624" s="65"/>
      <c r="F3624" s="68">
        <f>B3624*D3624</f>
        <v>0</v>
      </c>
      <c r="H3624" s="86"/>
      <c r="I3624" s="86"/>
    </row>
    <row r="3625" spans="1:9" hidden="1">
      <c r="A3625" s="67"/>
      <c r="B3625" s="203"/>
      <c r="C3625" s="66"/>
      <c r="D3625" s="203"/>
      <c r="E3625" s="65"/>
      <c r="F3625" s="65"/>
      <c r="H3625" s="86"/>
      <c r="I3625" s="86"/>
    </row>
    <row r="3626" spans="1:9" ht="143.44999999999999" hidden="1" customHeight="1">
      <c r="A3626" s="64" t="s">
        <v>509</v>
      </c>
      <c r="B3626" s="203"/>
      <c r="C3626" s="66"/>
      <c r="D3626" s="203"/>
      <c r="E3626" s="65"/>
      <c r="F3626" s="65"/>
      <c r="H3626" s="86"/>
      <c r="I3626" s="86"/>
    </row>
    <row r="3627" spans="1:9" hidden="1">
      <c r="A3627" s="67" t="s">
        <v>320</v>
      </c>
      <c r="B3627" s="203">
        <v>0</v>
      </c>
      <c r="C3627" s="66"/>
      <c r="D3627" s="211"/>
      <c r="E3627" s="65"/>
      <c r="F3627" s="68">
        <f>B3627*D3627</f>
        <v>0</v>
      </c>
      <c r="H3627" s="86"/>
      <c r="I3627" s="86"/>
    </row>
    <row r="3628" spans="1:9" hidden="1">
      <c r="A3628" s="67"/>
      <c r="B3628" s="203"/>
      <c r="C3628" s="66"/>
      <c r="D3628" s="203"/>
      <c r="E3628" s="65"/>
      <c r="F3628" s="65"/>
      <c r="H3628" s="86"/>
      <c r="I3628" s="86"/>
    </row>
    <row r="3629" spans="1:9" ht="108.75" hidden="1" customHeight="1">
      <c r="A3629" s="64" t="s">
        <v>510</v>
      </c>
      <c r="B3629" s="203"/>
      <c r="C3629" s="66"/>
      <c r="D3629" s="203"/>
      <c r="E3629" s="65"/>
      <c r="F3629" s="65"/>
      <c r="H3629" s="86"/>
      <c r="I3629" s="86"/>
    </row>
    <row r="3630" spans="1:9" hidden="1">
      <c r="A3630" s="67" t="s">
        <v>320</v>
      </c>
      <c r="B3630" s="82">
        <v>0</v>
      </c>
      <c r="C3630" s="53"/>
      <c r="D3630" s="211"/>
      <c r="E3630" s="59"/>
      <c r="F3630" s="68">
        <f>B3630*D3630</f>
        <v>0</v>
      </c>
      <c r="H3630" s="86"/>
      <c r="I3630" s="86"/>
    </row>
    <row r="3631" spans="1:9" hidden="1">
      <c r="A3631" s="67" t="s">
        <v>511</v>
      </c>
      <c r="B3631" s="82">
        <v>0</v>
      </c>
      <c r="C3631" s="66"/>
      <c r="D3631" s="211"/>
      <c r="E3631" s="65"/>
      <c r="F3631" s="68">
        <f>B3631*D3631</f>
        <v>0</v>
      </c>
      <c r="H3631" s="86"/>
      <c r="I3631" s="86"/>
    </row>
    <row r="3632" spans="1:9" hidden="1">
      <c r="A3632" s="67" t="s">
        <v>512</v>
      </c>
      <c r="B3632" s="82">
        <v>0</v>
      </c>
      <c r="C3632" s="66"/>
      <c r="D3632" s="211"/>
      <c r="E3632" s="65"/>
      <c r="F3632" s="68">
        <f>B3632*D3632</f>
        <v>0</v>
      </c>
      <c r="H3632" s="86"/>
      <c r="I3632" s="86"/>
    </row>
    <row r="3633" spans="1:9" hidden="1">
      <c r="A3633" s="67"/>
      <c r="B3633" s="203"/>
      <c r="C3633" s="66"/>
      <c r="D3633" s="203"/>
      <c r="E3633" s="65"/>
      <c r="F3633" s="65"/>
      <c r="H3633" s="86"/>
      <c r="I3633" s="86"/>
    </row>
    <row r="3634" spans="1:9" ht="82.5" hidden="1" customHeight="1">
      <c r="A3634" s="64" t="s">
        <v>617</v>
      </c>
      <c r="B3634" s="203"/>
      <c r="C3634" s="66"/>
      <c r="D3634" s="203"/>
      <c r="E3634" s="65"/>
      <c r="F3634" s="65"/>
      <c r="H3634" s="86"/>
      <c r="I3634" s="86"/>
    </row>
    <row r="3635" spans="1:9" hidden="1">
      <c r="A3635" s="108" t="s">
        <v>514</v>
      </c>
      <c r="B3635" s="203">
        <v>0</v>
      </c>
      <c r="C3635" s="66"/>
      <c r="D3635" s="211"/>
      <c r="E3635" s="65"/>
      <c r="F3635" s="68">
        <f>B3635*D3635</f>
        <v>0</v>
      </c>
      <c r="H3635" s="86"/>
      <c r="I3635" s="86"/>
    </row>
    <row r="3636" spans="1:9" hidden="1">
      <c r="A3636" s="108"/>
      <c r="B3636" s="203"/>
      <c r="C3636" s="66"/>
      <c r="D3636" s="203"/>
      <c r="E3636" s="65"/>
      <c r="F3636" s="65"/>
      <c r="H3636" s="86"/>
      <c r="I3636" s="86"/>
    </row>
    <row r="3637" spans="1:9" ht="76.5" hidden="1">
      <c r="A3637" s="60" t="s">
        <v>618</v>
      </c>
      <c r="B3637" s="82"/>
      <c r="C3637" s="53"/>
      <c r="D3637" s="82"/>
      <c r="E3637" s="59"/>
      <c r="F3637" s="59"/>
      <c r="H3637" s="86"/>
      <c r="I3637" s="86"/>
    </row>
    <row r="3638" spans="1:9" ht="89.25" hidden="1">
      <c r="A3638" s="60" t="s">
        <v>588</v>
      </c>
      <c r="B3638" s="82"/>
      <c r="C3638" s="53"/>
      <c r="D3638" s="82"/>
      <c r="E3638" s="59"/>
      <c r="F3638" s="59"/>
      <c r="H3638" s="86"/>
      <c r="I3638" s="86"/>
    </row>
    <row r="3639" spans="1:9" ht="38.25" hidden="1">
      <c r="A3639" s="83" t="s">
        <v>589</v>
      </c>
      <c r="B3639" s="82"/>
      <c r="C3639" s="53"/>
      <c r="D3639" s="82"/>
      <c r="E3639" s="59"/>
      <c r="F3639" s="59"/>
      <c r="H3639" s="86"/>
      <c r="I3639" s="86"/>
    </row>
    <row r="3640" spans="1:9" hidden="1">
      <c r="A3640" s="172" t="s">
        <v>590</v>
      </c>
      <c r="B3640" s="82">
        <f>(3.3*0.2+3.3*0.15+8*0.15*3.1)*1.1</f>
        <v>5.3625000000000007</v>
      </c>
      <c r="C3640" s="53"/>
      <c r="D3640" s="82"/>
      <c r="E3640" s="59"/>
      <c r="F3640" s="59"/>
      <c r="H3640" s="86"/>
      <c r="I3640" s="86"/>
    </row>
    <row r="3641" spans="1:9" hidden="1">
      <c r="A3641" s="172" t="s">
        <v>591</v>
      </c>
      <c r="B3641" s="82">
        <f>B3640*80</f>
        <v>429.00000000000006</v>
      </c>
      <c r="C3641" s="53"/>
      <c r="D3641" s="82"/>
      <c r="E3641" s="59"/>
      <c r="F3641" s="59"/>
      <c r="H3641" s="86"/>
      <c r="I3641" s="86"/>
    </row>
    <row r="3642" spans="1:9" hidden="1">
      <c r="A3642" s="172" t="s">
        <v>592</v>
      </c>
      <c r="B3642" s="82">
        <f>(3.45*5.35*3)*1</f>
        <v>55.372500000000002</v>
      </c>
      <c r="C3642" s="53"/>
      <c r="D3642" s="82"/>
      <c r="E3642" s="59"/>
      <c r="F3642" s="59"/>
      <c r="H3642" s="86"/>
      <c r="I3642" s="86"/>
    </row>
    <row r="3643" spans="1:9" hidden="1">
      <c r="A3643" s="172" t="s">
        <v>593</v>
      </c>
      <c r="B3643" s="82">
        <v>1</v>
      </c>
      <c r="C3643" s="53"/>
      <c r="D3643" s="82"/>
      <c r="E3643" s="59"/>
      <c r="F3643" s="59"/>
      <c r="H3643" s="86"/>
      <c r="I3643" s="86"/>
    </row>
    <row r="3644" spans="1:9" hidden="1">
      <c r="A3644" s="172" t="s">
        <v>594</v>
      </c>
      <c r="B3644" s="82">
        <f>(6.5+3+1.5*2.45*3.15)*1.05</f>
        <v>22.130062500000001</v>
      </c>
      <c r="C3644" s="53"/>
      <c r="D3644" s="82"/>
      <c r="E3644" s="59"/>
      <c r="F3644" s="59"/>
      <c r="H3644" s="86"/>
      <c r="I3644" s="86"/>
    </row>
    <row r="3645" spans="1:9" hidden="1">
      <c r="A3645" s="172" t="s">
        <v>595</v>
      </c>
      <c r="B3645" s="82">
        <f>(0.7*3.5+2.7*0.15*1.2)*1.05</f>
        <v>3.0828000000000002</v>
      </c>
      <c r="C3645" s="53"/>
      <c r="D3645" s="82"/>
      <c r="E3645" s="59"/>
      <c r="F3645" s="59"/>
      <c r="H3645" s="86"/>
      <c r="I3645" s="86"/>
    </row>
    <row r="3646" spans="1:9" ht="25.5" hidden="1">
      <c r="A3646" s="139" t="s">
        <v>596</v>
      </c>
      <c r="B3646" s="82">
        <v>30</v>
      </c>
      <c r="C3646" s="53"/>
      <c r="D3646" s="82"/>
      <c r="E3646" s="59"/>
      <c r="F3646" s="59"/>
      <c r="H3646" s="86"/>
      <c r="I3646" s="86"/>
    </row>
    <row r="3647" spans="1:9" ht="38.25" hidden="1">
      <c r="A3647" s="139" t="s">
        <v>597</v>
      </c>
      <c r="B3647" s="82">
        <v>1</v>
      </c>
      <c r="C3647" s="53"/>
      <c r="D3647" s="82"/>
      <c r="E3647" s="59"/>
      <c r="F3647" s="59"/>
      <c r="H3647" s="86"/>
      <c r="I3647" s="86"/>
    </row>
    <row r="3648" spans="1:9" ht="25.5" hidden="1">
      <c r="A3648" s="139" t="s">
        <v>598</v>
      </c>
      <c r="B3648" s="82">
        <v>30</v>
      </c>
      <c r="C3648" s="53"/>
      <c r="D3648" s="82"/>
      <c r="E3648" s="59"/>
      <c r="F3648" s="59"/>
      <c r="H3648" s="86"/>
      <c r="I3648" s="86"/>
    </row>
    <row r="3649" spans="1:9" hidden="1">
      <c r="A3649" s="139" t="s">
        <v>599</v>
      </c>
      <c r="B3649" s="82">
        <v>2</v>
      </c>
      <c r="C3649" s="53"/>
      <c r="D3649" s="82"/>
      <c r="E3649" s="59"/>
      <c r="F3649" s="59"/>
      <c r="H3649" s="86"/>
      <c r="I3649" s="86"/>
    </row>
    <row r="3650" spans="1:9" hidden="1">
      <c r="A3650" s="139" t="s">
        <v>600</v>
      </c>
      <c r="B3650" s="82">
        <v>2</v>
      </c>
      <c r="C3650" s="53"/>
      <c r="D3650" s="82"/>
      <c r="E3650" s="59"/>
      <c r="F3650" s="59"/>
      <c r="H3650" s="86"/>
      <c r="I3650" s="86"/>
    </row>
    <row r="3651" spans="1:9" hidden="1">
      <c r="A3651" s="172" t="s">
        <v>601</v>
      </c>
      <c r="B3651" s="82">
        <f>B3642-B3644-B3645</f>
        <v>30.159637500000002</v>
      </c>
      <c r="C3651" s="53"/>
      <c r="D3651" s="82"/>
      <c r="E3651" s="59"/>
      <c r="F3651" s="59"/>
      <c r="H3651" s="86"/>
      <c r="I3651" s="86"/>
    </row>
    <row r="3652" spans="1:9" ht="25.5" hidden="1">
      <c r="A3652" s="139" t="s">
        <v>602</v>
      </c>
      <c r="B3652" s="82">
        <v>1</v>
      </c>
      <c r="C3652" s="53"/>
      <c r="D3652" s="82"/>
      <c r="E3652" s="59"/>
      <c r="F3652" s="59"/>
      <c r="H3652" s="86"/>
      <c r="I3652" s="86"/>
    </row>
    <row r="3653" spans="1:9" hidden="1">
      <c r="A3653" s="172" t="s">
        <v>603</v>
      </c>
      <c r="B3653" s="82">
        <v>2</v>
      </c>
      <c r="C3653" s="53"/>
      <c r="D3653" s="82"/>
      <c r="E3653" s="59"/>
      <c r="F3653" s="59"/>
      <c r="H3653" s="86"/>
      <c r="I3653" s="86"/>
    </row>
    <row r="3654" spans="1:9" hidden="1">
      <c r="A3654" s="172" t="s">
        <v>604</v>
      </c>
      <c r="B3654" s="82">
        <v>16</v>
      </c>
      <c r="C3654" s="53"/>
      <c r="D3654" s="82"/>
      <c r="E3654" s="59"/>
      <c r="F3654" s="59"/>
      <c r="H3654" s="86"/>
      <c r="I3654" s="86"/>
    </row>
    <row r="3655" spans="1:9" hidden="1">
      <c r="A3655" s="139" t="s">
        <v>605</v>
      </c>
      <c r="B3655" s="82">
        <f>3*8</f>
        <v>24</v>
      </c>
      <c r="C3655" s="53"/>
      <c r="D3655" s="82"/>
      <c r="E3655" s="59"/>
      <c r="F3655" s="59"/>
      <c r="H3655" s="86"/>
      <c r="I3655" s="86"/>
    </row>
    <row r="3656" spans="1:9" hidden="1">
      <c r="A3656" s="173" t="s">
        <v>606</v>
      </c>
      <c r="B3656" s="211">
        <f>2*35</f>
        <v>70</v>
      </c>
      <c r="C3656" s="53"/>
      <c r="D3656" s="82"/>
      <c r="E3656" s="59"/>
      <c r="F3656" s="59"/>
      <c r="H3656" s="86"/>
      <c r="I3656" s="86"/>
    </row>
    <row r="3657" spans="1:9" hidden="1">
      <c r="A3657" s="67" t="s">
        <v>607</v>
      </c>
      <c r="B3657" s="82">
        <v>0</v>
      </c>
      <c r="C3657" s="53"/>
      <c r="D3657" s="82"/>
      <c r="E3657" s="59"/>
      <c r="F3657" s="59">
        <f>B3657*D3657</f>
        <v>0</v>
      </c>
      <c r="H3657" s="86"/>
      <c r="I3657" s="86"/>
    </row>
    <row r="3658" spans="1:9" hidden="1">
      <c r="A3658" s="67"/>
      <c r="B3658" s="82"/>
      <c r="C3658" s="53"/>
      <c r="D3658" s="82"/>
      <c r="E3658" s="59"/>
      <c r="F3658" s="59"/>
      <c r="H3658" s="86"/>
      <c r="I3658" s="86"/>
    </row>
    <row r="3659" spans="1:9" ht="71.25" hidden="1">
      <c r="A3659" s="175" t="s">
        <v>619</v>
      </c>
      <c r="B3659" s="367"/>
      <c r="C3659" s="102"/>
      <c r="D3659" s="367"/>
      <c r="E3659" s="101"/>
      <c r="F3659" s="101"/>
      <c r="H3659" s="86"/>
      <c r="I3659" s="86"/>
    </row>
    <row r="3660" spans="1:9" ht="14.25" hidden="1">
      <c r="A3660" s="176" t="s">
        <v>609</v>
      </c>
      <c r="B3660" s="367"/>
      <c r="C3660" s="102"/>
      <c r="D3660" s="367"/>
      <c r="E3660" s="101"/>
      <c r="F3660" s="101"/>
      <c r="H3660" s="86"/>
      <c r="I3660" s="86"/>
    </row>
    <row r="3661" spans="1:9" ht="14.25" hidden="1">
      <c r="A3661" s="177" t="s">
        <v>610</v>
      </c>
      <c r="B3661" s="178">
        <v>0</v>
      </c>
      <c r="C3661" s="102"/>
      <c r="D3661" s="373"/>
      <c r="E3661" s="101"/>
      <c r="F3661" s="169">
        <f>B3661*D3661</f>
        <v>0</v>
      </c>
      <c r="H3661" s="86"/>
      <c r="I3661" s="86"/>
    </row>
    <row r="3662" spans="1:9" hidden="1">
      <c r="A3662" s="67"/>
      <c r="B3662" s="82"/>
      <c r="C3662" s="53"/>
      <c r="D3662" s="82"/>
      <c r="E3662" s="59"/>
      <c r="F3662" s="59"/>
      <c r="H3662" s="86"/>
      <c r="I3662" s="86"/>
    </row>
    <row r="3663" spans="1:9" ht="178.5" hidden="1">
      <c r="A3663" s="60" t="s">
        <v>620</v>
      </c>
      <c r="B3663" s="82"/>
      <c r="C3663" s="53"/>
      <c r="D3663" s="82"/>
      <c r="E3663" s="59"/>
      <c r="F3663" s="59"/>
      <c r="H3663" s="86"/>
      <c r="I3663" s="86"/>
    </row>
    <row r="3664" spans="1:9" ht="140.25" hidden="1">
      <c r="A3664" s="60" t="s">
        <v>612</v>
      </c>
      <c r="B3664" s="82"/>
      <c r="C3664" s="53"/>
      <c r="D3664" s="82"/>
      <c r="E3664" s="59"/>
      <c r="F3664" s="59"/>
      <c r="H3664" s="86"/>
      <c r="I3664" s="86"/>
    </row>
    <row r="3665" spans="1:9" hidden="1">
      <c r="A3665" s="67" t="s">
        <v>25</v>
      </c>
      <c r="B3665" s="82">
        <v>0</v>
      </c>
      <c r="C3665" s="53"/>
      <c r="D3665" s="211"/>
      <c r="E3665" s="59"/>
      <c r="F3665" s="68">
        <f>B3665*D3665</f>
        <v>0</v>
      </c>
      <c r="H3665" s="86"/>
      <c r="I3665" s="86"/>
    </row>
    <row r="3666" spans="1:9" hidden="1">
      <c r="A3666" s="108"/>
      <c r="B3666" s="203"/>
      <c r="C3666" s="66"/>
      <c r="D3666" s="203"/>
      <c r="E3666" s="65"/>
      <c r="F3666" s="65"/>
      <c r="H3666" s="86"/>
      <c r="I3666" s="86"/>
    </row>
    <row r="3667" spans="1:9" ht="63.75" hidden="1">
      <c r="A3667" s="64" t="s">
        <v>515</v>
      </c>
      <c r="B3667" s="82"/>
      <c r="C3667" s="53"/>
      <c r="D3667" s="82"/>
      <c r="E3667" s="59"/>
      <c r="F3667" s="59"/>
      <c r="H3667" s="86"/>
      <c r="I3667" s="86"/>
    </row>
    <row r="3668" spans="1:9" ht="76.5" hidden="1">
      <c r="A3668" s="69" t="s">
        <v>516</v>
      </c>
      <c r="B3668" s="82"/>
      <c r="C3668" s="53"/>
      <c r="D3668" s="82"/>
      <c r="E3668" s="59"/>
      <c r="F3668" s="59"/>
      <c r="H3668" s="86"/>
      <c r="I3668" s="86"/>
    </row>
    <row r="3669" spans="1:9" hidden="1">
      <c r="A3669" s="67" t="s">
        <v>517</v>
      </c>
      <c r="B3669" s="82">
        <v>0</v>
      </c>
      <c r="C3669" s="53"/>
      <c r="D3669" s="211"/>
      <c r="E3669" s="59"/>
      <c r="F3669" s="142">
        <f>B3669*D3669</f>
        <v>0</v>
      </c>
      <c r="H3669" s="86"/>
      <c r="I3669" s="86"/>
    </row>
    <row r="3670" spans="1:9" hidden="1">
      <c r="A3670" s="108"/>
      <c r="B3670" s="203"/>
      <c r="C3670" s="66"/>
      <c r="D3670" s="203"/>
      <c r="E3670" s="65"/>
      <c r="F3670" s="65"/>
      <c r="H3670" s="86"/>
      <c r="I3670" s="86"/>
    </row>
    <row r="3671" spans="1:9" hidden="1">
      <c r="A3671" s="53" t="s">
        <v>518</v>
      </c>
      <c r="B3671" s="82"/>
      <c r="C3671" s="53"/>
      <c r="D3671" s="82"/>
      <c r="E3671" s="59"/>
      <c r="F3671" s="59"/>
      <c r="H3671" s="86"/>
      <c r="I3671" s="86"/>
    </row>
    <row r="3672" spans="1:9" hidden="1">
      <c r="A3672" s="53" t="s">
        <v>519</v>
      </c>
      <c r="B3672" s="82"/>
      <c r="C3672" s="53"/>
      <c r="D3672" s="82"/>
      <c r="E3672" s="59"/>
      <c r="F3672" s="59"/>
      <c r="H3672" s="86"/>
      <c r="I3672" s="86"/>
    </row>
    <row r="3673" spans="1:9" hidden="1">
      <c r="A3673" s="53" t="s">
        <v>128</v>
      </c>
      <c r="B3673" s="82"/>
      <c r="C3673" s="53"/>
      <c r="D3673" s="82"/>
      <c r="E3673" s="59"/>
      <c r="F3673" s="59"/>
      <c r="H3673" s="86"/>
      <c r="I3673" s="86"/>
    </row>
    <row r="3674" spans="1:9" hidden="1">
      <c r="A3674" s="53" t="s">
        <v>129</v>
      </c>
      <c r="B3674" s="82"/>
      <c r="C3674" s="53"/>
      <c r="D3674" s="82"/>
      <c r="E3674" s="59"/>
      <c r="F3674" s="59"/>
      <c r="H3674" s="86"/>
      <c r="I3674" s="86"/>
    </row>
    <row r="3675" spans="1:9" hidden="1">
      <c r="A3675" s="53" t="s">
        <v>130</v>
      </c>
      <c r="B3675" s="82"/>
      <c r="C3675" s="53"/>
      <c r="D3675" s="82"/>
      <c r="E3675" s="59"/>
      <c r="F3675" s="59"/>
      <c r="H3675" s="86"/>
      <c r="I3675" s="86"/>
    </row>
    <row r="3676" spans="1:9" hidden="1">
      <c r="A3676" s="53" t="s">
        <v>131</v>
      </c>
      <c r="B3676" s="82"/>
      <c r="C3676" s="53"/>
      <c r="D3676" s="82"/>
      <c r="E3676" s="59"/>
      <c r="F3676" s="59"/>
      <c r="H3676" s="86"/>
      <c r="I3676" s="86"/>
    </row>
    <row r="3677" spans="1:9" hidden="1">
      <c r="A3677" s="53" t="s">
        <v>132</v>
      </c>
      <c r="B3677" s="82"/>
      <c r="C3677" s="53"/>
      <c r="D3677" s="82"/>
      <c r="E3677" s="59"/>
      <c r="F3677" s="59"/>
      <c r="H3677" s="86"/>
      <c r="I3677" s="86"/>
    </row>
    <row r="3678" spans="1:9" hidden="1">
      <c r="A3678" s="53" t="s">
        <v>133</v>
      </c>
      <c r="B3678" s="82"/>
      <c r="C3678" s="53"/>
      <c r="D3678" s="82"/>
      <c r="E3678" s="59"/>
      <c r="F3678" s="59"/>
      <c r="H3678" s="86"/>
      <c r="I3678" s="86"/>
    </row>
    <row r="3679" spans="1:9" hidden="1">
      <c r="A3679" s="53" t="s">
        <v>134</v>
      </c>
      <c r="B3679" s="82"/>
      <c r="C3679" s="53"/>
      <c r="D3679" s="82"/>
      <c r="E3679" s="59"/>
      <c r="F3679" s="59"/>
      <c r="H3679" s="86"/>
      <c r="I3679" s="86"/>
    </row>
    <row r="3680" spans="1:9" hidden="1">
      <c r="A3680" s="53" t="s">
        <v>135</v>
      </c>
      <c r="B3680" s="82"/>
      <c r="C3680" s="53"/>
      <c r="D3680" s="82"/>
      <c r="E3680" s="59"/>
      <c r="F3680" s="59"/>
      <c r="H3680" s="86"/>
      <c r="I3680" s="86"/>
    </row>
    <row r="3681" spans="1:9" hidden="1">
      <c r="A3681" s="53" t="s">
        <v>520</v>
      </c>
      <c r="B3681" s="82"/>
      <c r="C3681" s="174">
        <v>10</v>
      </c>
      <c r="D3681" s="211"/>
      <c r="E3681" s="59"/>
      <c r="F3681" s="68">
        <f t="shared" ref="F3681:F3686" si="37">B3681*D3681</f>
        <v>0</v>
      </c>
      <c r="H3681" s="86"/>
      <c r="I3681" s="86"/>
    </row>
    <row r="3682" spans="1:9" hidden="1">
      <c r="A3682" s="53" t="s">
        <v>521</v>
      </c>
      <c r="B3682" s="82"/>
      <c r="C3682" s="174">
        <v>30</v>
      </c>
      <c r="D3682" s="211"/>
      <c r="E3682" s="59"/>
      <c r="F3682" s="68">
        <f t="shared" si="37"/>
        <v>0</v>
      </c>
      <c r="H3682" s="86"/>
      <c r="I3682" s="86"/>
    </row>
    <row r="3683" spans="1:9" hidden="1">
      <c r="A3683" s="53" t="s">
        <v>522</v>
      </c>
      <c r="B3683" s="82"/>
      <c r="C3683" s="174">
        <v>10</v>
      </c>
      <c r="D3683" s="211"/>
      <c r="E3683" s="59"/>
      <c r="F3683" s="68">
        <f t="shared" si="37"/>
        <v>0</v>
      </c>
      <c r="H3683" s="86"/>
      <c r="I3683" s="86"/>
    </row>
    <row r="3684" spans="1:9" hidden="1">
      <c r="A3684" s="53" t="s">
        <v>523</v>
      </c>
      <c r="B3684" s="82"/>
      <c r="C3684" s="174">
        <v>15</v>
      </c>
      <c r="D3684" s="211"/>
      <c r="E3684" s="59"/>
      <c r="F3684" s="68">
        <f t="shared" si="37"/>
        <v>0</v>
      </c>
      <c r="H3684" s="86"/>
      <c r="I3684" s="86"/>
    </row>
    <row r="3685" spans="1:9" hidden="1">
      <c r="A3685" s="53" t="s">
        <v>271</v>
      </c>
      <c r="B3685" s="82"/>
      <c r="C3685" s="174">
        <v>100</v>
      </c>
      <c r="D3685" s="211"/>
      <c r="E3685" s="59"/>
      <c r="F3685" s="68">
        <f t="shared" si="37"/>
        <v>0</v>
      </c>
      <c r="H3685" s="86"/>
      <c r="I3685" s="86"/>
    </row>
    <row r="3686" spans="1:9" hidden="1">
      <c r="A3686" s="53" t="s">
        <v>272</v>
      </c>
      <c r="B3686" s="82"/>
      <c r="C3686" s="174">
        <v>30</v>
      </c>
      <c r="D3686" s="211"/>
      <c r="E3686" s="59"/>
      <c r="F3686" s="68">
        <f t="shared" si="37"/>
        <v>0</v>
      </c>
      <c r="H3686" s="86"/>
      <c r="I3686" s="86"/>
    </row>
    <row r="3687" spans="1:9" hidden="1">
      <c r="A3687" s="108"/>
      <c r="B3687" s="203"/>
      <c r="C3687" s="66"/>
      <c r="D3687" s="203"/>
      <c r="E3687" s="65"/>
      <c r="F3687" s="65"/>
      <c r="H3687" s="86"/>
      <c r="I3687" s="86"/>
    </row>
    <row r="3688" spans="1:9" hidden="1">
      <c r="A3688" s="108"/>
      <c r="B3688" s="203"/>
      <c r="C3688" s="66"/>
      <c r="D3688" s="203"/>
      <c r="E3688" s="65"/>
      <c r="F3688" s="65"/>
      <c r="H3688" s="86"/>
      <c r="I3688" s="86"/>
    </row>
    <row r="3689" spans="1:9" s="147" customFormat="1" ht="25.5" hidden="1">
      <c r="A3689" s="144" t="s">
        <v>524</v>
      </c>
      <c r="B3689" s="371"/>
      <c r="C3689" s="146"/>
      <c r="D3689" s="371"/>
      <c r="E3689" s="145"/>
      <c r="F3689" s="387"/>
      <c r="H3689" s="148"/>
      <c r="I3689" s="148"/>
    </row>
    <row r="3690" spans="1:9" ht="38.25" hidden="1">
      <c r="A3690" s="149" t="s">
        <v>525</v>
      </c>
      <c r="B3690" s="67"/>
      <c r="C3690" s="151"/>
      <c r="D3690" s="151"/>
      <c r="E3690" s="152"/>
      <c r="F3690" s="65"/>
      <c r="H3690" s="86"/>
      <c r="I3690" s="86"/>
    </row>
    <row r="3691" spans="1:9" hidden="1">
      <c r="A3691" s="149" t="s">
        <v>526</v>
      </c>
      <c r="B3691" s="67"/>
      <c r="C3691" s="151"/>
      <c r="D3691" s="151"/>
      <c r="E3691" s="152"/>
      <c r="F3691" s="65"/>
      <c r="H3691" s="86"/>
      <c r="I3691" s="86"/>
    </row>
    <row r="3692" spans="1:9" ht="180.75" hidden="1" customHeight="1">
      <c r="A3692" s="69" t="s">
        <v>527</v>
      </c>
      <c r="B3692" s="67"/>
      <c r="C3692" s="151"/>
      <c r="D3692" s="151"/>
      <c r="E3692" s="152"/>
      <c r="F3692" s="65"/>
      <c r="H3692" s="86"/>
      <c r="I3692" s="86"/>
    </row>
    <row r="3693" spans="1:9" ht="25.5" hidden="1">
      <c r="A3693" s="153" t="s">
        <v>528</v>
      </c>
      <c r="B3693" s="67"/>
      <c r="C3693" s="151"/>
      <c r="D3693" s="151"/>
      <c r="E3693" s="152"/>
      <c r="F3693" s="65"/>
      <c r="H3693" s="86"/>
      <c r="I3693" s="86"/>
    </row>
    <row r="3694" spans="1:9" ht="66.2" hidden="1" customHeight="1">
      <c r="A3694" s="69" t="s">
        <v>529</v>
      </c>
      <c r="B3694" s="151">
        <v>0</v>
      </c>
      <c r="C3694" s="1"/>
      <c r="D3694" s="154"/>
      <c r="E3694" s="1"/>
      <c r="F3694" s="68">
        <f>B3694*D3694</f>
        <v>0</v>
      </c>
      <c r="G3694" s="152">
        <f>B3694*D3694</f>
        <v>0</v>
      </c>
      <c r="H3694" s="86"/>
      <c r="I3694" s="86"/>
    </row>
    <row r="3695" spans="1:9" hidden="1">
      <c r="A3695" s="153"/>
      <c r="B3695" s="151"/>
      <c r="C3695" s="1"/>
      <c r="D3695" s="151"/>
      <c r="E3695" s="1"/>
      <c r="F3695" s="65"/>
      <c r="G3695" s="152"/>
      <c r="H3695" s="86"/>
      <c r="I3695" s="86"/>
    </row>
    <row r="3696" spans="1:9" ht="25.5" hidden="1">
      <c r="A3696" s="144" t="s">
        <v>530</v>
      </c>
      <c r="B3696" s="203"/>
      <c r="C3696" s="66"/>
      <c r="D3696" s="203"/>
      <c r="E3696" s="65"/>
      <c r="F3696" s="65"/>
      <c r="H3696" s="86"/>
      <c r="I3696" s="86"/>
    </row>
    <row r="3697" spans="1:9" ht="51" hidden="1">
      <c r="A3697" s="64" t="s">
        <v>531</v>
      </c>
      <c r="B3697" s="82"/>
      <c r="C3697" s="53"/>
      <c r="D3697" s="82"/>
      <c r="E3697" s="59"/>
      <c r="F3697" s="59"/>
      <c r="H3697" s="86"/>
      <c r="I3697" s="86"/>
    </row>
    <row r="3698" spans="1:9" ht="76.5" hidden="1">
      <c r="A3698" s="69" t="s">
        <v>532</v>
      </c>
      <c r="B3698" s="82"/>
      <c r="C3698" s="53"/>
      <c r="D3698" s="82"/>
      <c r="E3698" s="59"/>
      <c r="F3698" s="59"/>
      <c r="H3698" s="86"/>
      <c r="I3698" s="86"/>
    </row>
    <row r="3699" spans="1:9" hidden="1">
      <c r="A3699" s="67" t="s">
        <v>533</v>
      </c>
      <c r="B3699" s="82">
        <v>0</v>
      </c>
      <c r="C3699" s="53"/>
      <c r="D3699" s="211"/>
      <c r="E3699" s="59"/>
      <c r="F3699" s="142">
        <f>B3699*D3699</f>
        <v>0</v>
      </c>
      <c r="H3699" s="86"/>
      <c r="I3699" s="86"/>
    </row>
    <row r="3700" spans="1:9" hidden="1">
      <c r="A3700" s="67"/>
      <c r="B3700" s="82"/>
      <c r="C3700" s="53"/>
      <c r="D3700" s="203"/>
      <c r="E3700" s="59"/>
      <c r="F3700" s="155"/>
      <c r="H3700" s="86"/>
      <c r="I3700" s="86"/>
    </row>
    <row r="3701" spans="1:9" ht="25.5" hidden="1">
      <c r="A3701" s="144" t="s">
        <v>530</v>
      </c>
      <c r="B3701" s="203"/>
      <c r="C3701" s="66"/>
      <c r="D3701" s="203"/>
      <c r="E3701" s="65"/>
      <c r="F3701" s="65"/>
      <c r="H3701" s="86"/>
      <c r="I3701" s="86"/>
    </row>
    <row r="3702" spans="1:9" hidden="1">
      <c r="A3702" s="53" t="s">
        <v>534</v>
      </c>
      <c r="B3702" s="82"/>
      <c r="C3702" s="53"/>
      <c r="D3702" s="82"/>
      <c r="E3702" s="59"/>
      <c r="F3702" s="59"/>
      <c r="H3702" s="86"/>
      <c r="I3702" s="86"/>
    </row>
    <row r="3703" spans="1:9" hidden="1">
      <c r="A3703" s="53" t="s">
        <v>127</v>
      </c>
      <c r="B3703" s="82"/>
      <c r="C3703" s="53"/>
      <c r="D3703" s="82"/>
      <c r="E3703" s="59"/>
      <c r="F3703" s="59"/>
      <c r="H3703" s="86"/>
      <c r="I3703" s="86"/>
    </row>
    <row r="3704" spans="1:9" hidden="1">
      <c r="A3704" s="53" t="s">
        <v>128</v>
      </c>
      <c r="B3704" s="82"/>
      <c r="C3704" s="53"/>
      <c r="D3704" s="82"/>
      <c r="E3704" s="59"/>
      <c r="F3704" s="59"/>
      <c r="H3704" s="86"/>
      <c r="I3704" s="86"/>
    </row>
    <row r="3705" spans="1:9" hidden="1">
      <c r="A3705" s="53" t="s">
        <v>129</v>
      </c>
      <c r="B3705" s="82"/>
      <c r="C3705" s="53"/>
      <c r="D3705" s="82"/>
      <c r="E3705" s="59"/>
      <c r="F3705" s="59"/>
      <c r="H3705" s="86"/>
      <c r="I3705" s="86"/>
    </row>
    <row r="3706" spans="1:9" hidden="1">
      <c r="A3706" s="53" t="s">
        <v>130</v>
      </c>
      <c r="B3706" s="82"/>
      <c r="C3706" s="53"/>
      <c r="D3706" s="82"/>
      <c r="E3706" s="59"/>
      <c r="F3706" s="59"/>
      <c r="H3706" s="86"/>
      <c r="I3706" s="86"/>
    </row>
    <row r="3707" spans="1:9" hidden="1">
      <c r="A3707" s="53" t="s">
        <v>131</v>
      </c>
      <c r="B3707" s="82"/>
      <c r="C3707" s="53"/>
      <c r="D3707" s="82"/>
      <c r="E3707" s="59"/>
      <c r="F3707" s="59"/>
      <c r="H3707" s="86"/>
      <c r="I3707" s="86"/>
    </row>
    <row r="3708" spans="1:9" hidden="1">
      <c r="A3708" s="53" t="s">
        <v>132</v>
      </c>
      <c r="B3708" s="82"/>
      <c r="C3708" s="53"/>
      <c r="D3708" s="82"/>
      <c r="E3708" s="59"/>
      <c r="F3708" s="59"/>
      <c r="H3708" s="86"/>
      <c r="I3708" s="86"/>
    </row>
    <row r="3709" spans="1:9" hidden="1">
      <c r="A3709" s="53" t="s">
        <v>133</v>
      </c>
      <c r="B3709" s="82"/>
      <c r="C3709" s="53"/>
      <c r="D3709" s="82"/>
      <c r="E3709" s="59"/>
      <c r="F3709" s="59"/>
      <c r="H3709" s="86"/>
      <c r="I3709" s="86"/>
    </row>
    <row r="3710" spans="1:9" hidden="1">
      <c r="A3710" s="53" t="s">
        <v>134</v>
      </c>
      <c r="B3710" s="82"/>
      <c r="C3710" s="53"/>
      <c r="D3710" s="82"/>
      <c r="E3710" s="59"/>
      <c r="F3710" s="59"/>
      <c r="H3710" s="86"/>
      <c r="I3710" s="86"/>
    </row>
    <row r="3711" spans="1:9" hidden="1">
      <c r="A3711" s="53" t="s">
        <v>135</v>
      </c>
      <c r="B3711" s="82"/>
      <c r="C3711" s="53"/>
      <c r="D3711" s="82"/>
      <c r="E3711" s="59"/>
      <c r="F3711" s="59"/>
      <c r="H3711" s="86"/>
      <c r="I3711" s="86"/>
    </row>
    <row r="3712" spans="1:9" hidden="1">
      <c r="A3712" s="53" t="s">
        <v>520</v>
      </c>
      <c r="B3712" s="82"/>
      <c r="C3712" s="174">
        <v>10</v>
      </c>
      <c r="D3712" s="211"/>
      <c r="E3712" s="59"/>
      <c r="F3712" s="68">
        <f t="shared" ref="F3712:F3717" si="38">B3712*D3712</f>
        <v>0</v>
      </c>
      <c r="H3712" s="86"/>
      <c r="I3712" s="86"/>
    </row>
    <row r="3713" spans="1:9" hidden="1">
      <c r="A3713" s="53" t="s">
        <v>521</v>
      </c>
      <c r="B3713" s="82"/>
      <c r="C3713" s="174">
        <v>30</v>
      </c>
      <c r="D3713" s="211"/>
      <c r="E3713" s="59"/>
      <c r="F3713" s="68">
        <f t="shared" si="38"/>
        <v>0</v>
      </c>
      <c r="H3713" s="86"/>
      <c r="I3713" s="86"/>
    </row>
    <row r="3714" spans="1:9" hidden="1">
      <c r="A3714" s="53" t="s">
        <v>522</v>
      </c>
      <c r="B3714" s="82"/>
      <c r="C3714" s="174">
        <v>10</v>
      </c>
      <c r="D3714" s="211"/>
      <c r="E3714" s="59"/>
      <c r="F3714" s="68">
        <f t="shared" si="38"/>
        <v>0</v>
      </c>
      <c r="H3714" s="86"/>
      <c r="I3714" s="86"/>
    </row>
    <row r="3715" spans="1:9" hidden="1">
      <c r="A3715" s="53" t="s">
        <v>523</v>
      </c>
      <c r="B3715" s="82"/>
      <c r="C3715" s="174">
        <v>15</v>
      </c>
      <c r="D3715" s="211"/>
      <c r="E3715" s="59"/>
      <c r="F3715" s="68">
        <f t="shared" si="38"/>
        <v>0</v>
      </c>
      <c r="H3715" s="86"/>
      <c r="I3715" s="86"/>
    </row>
    <row r="3716" spans="1:9" hidden="1">
      <c r="A3716" s="53" t="s">
        <v>271</v>
      </c>
      <c r="B3716" s="82"/>
      <c r="C3716" s="174">
        <v>100</v>
      </c>
      <c r="D3716" s="211"/>
      <c r="E3716" s="59"/>
      <c r="F3716" s="68">
        <f t="shared" si="38"/>
        <v>0</v>
      </c>
      <c r="H3716" s="86"/>
      <c r="I3716" s="86"/>
    </row>
    <row r="3717" spans="1:9" hidden="1">
      <c r="A3717" s="53" t="s">
        <v>272</v>
      </c>
      <c r="B3717" s="82"/>
      <c r="C3717" s="174">
        <v>30</v>
      </c>
      <c r="D3717" s="211"/>
      <c r="E3717" s="59"/>
      <c r="F3717" s="68">
        <f t="shared" si="38"/>
        <v>0</v>
      </c>
      <c r="H3717" s="86"/>
      <c r="I3717" s="86"/>
    </row>
    <row r="3718" spans="1:9" hidden="1">
      <c r="A3718" s="108"/>
      <c r="B3718" s="203"/>
      <c r="C3718" s="66"/>
      <c r="D3718" s="203"/>
      <c r="E3718" s="65"/>
      <c r="F3718" s="65"/>
      <c r="H3718" s="86"/>
      <c r="I3718" s="86"/>
    </row>
    <row r="3719" spans="1:9">
      <c r="A3719" s="67"/>
      <c r="B3719" s="203"/>
      <c r="C3719" s="66"/>
      <c r="D3719" s="203"/>
      <c r="E3719" s="65"/>
      <c r="F3719" s="65"/>
      <c r="H3719" s="86"/>
      <c r="I3719" s="86"/>
    </row>
    <row r="3720" spans="1:9" ht="15.75">
      <c r="A3720" s="23" t="s">
        <v>502</v>
      </c>
      <c r="B3720" s="436"/>
      <c r="C3720" s="41"/>
      <c r="D3720" s="25" t="s">
        <v>23</v>
      </c>
      <c r="E3720" s="26"/>
      <c r="F3720" s="385">
        <f>SUM(F3608:F3719)</f>
        <v>0</v>
      </c>
      <c r="H3720" s="86"/>
      <c r="I3720" s="115"/>
    </row>
    <row r="3721" spans="1:9">
      <c r="A3721" s="53"/>
      <c r="B3721" s="82"/>
      <c r="C3721" s="53"/>
      <c r="D3721" s="82"/>
      <c r="E3721" s="59"/>
      <c r="F3721" s="59"/>
      <c r="H3721" s="86"/>
      <c r="I3721" s="115"/>
    </row>
    <row r="3722" spans="1:9" ht="15.75">
      <c r="A3722" s="9" t="s">
        <v>33</v>
      </c>
      <c r="B3722" s="82"/>
      <c r="C3722" s="53"/>
      <c r="D3722" s="82"/>
      <c r="E3722" s="59"/>
      <c r="F3722" s="59"/>
      <c r="H3722" s="86"/>
      <c r="I3722" s="115"/>
    </row>
    <row r="3723" spans="1:9">
      <c r="A3723" s="53"/>
      <c r="B3723" s="82"/>
      <c r="C3723" s="53"/>
      <c r="D3723" s="82"/>
      <c r="E3723" s="59"/>
      <c r="F3723" s="59"/>
      <c r="H3723" s="86"/>
      <c r="I3723" s="86"/>
    </row>
    <row r="3724" spans="1:9" ht="63.75">
      <c r="A3724" s="54" t="s">
        <v>535</v>
      </c>
      <c r="B3724" s="82"/>
      <c r="C3724" s="53"/>
      <c r="D3724" s="82"/>
      <c r="E3724" s="59"/>
      <c r="F3724" s="59"/>
      <c r="H3724" s="86"/>
      <c r="I3724" s="86"/>
    </row>
    <row r="3725" spans="1:9">
      <c r="A3725" s="58" t="s">
        <v>45</v>
      </c>
      <c r="B3725" s="82">
        <v>1</v>
      </c>
      <c r="C3725" s="58"/>
      <c r="D3725" s="363"/>
      <c r="E3725" s="59"/>
      <c r="F3725" s="63">
        <f>B3725*D3725</f>
        <v>0</v>
      </c>
      <c r="H3725" s="86"/>
      <c r="I3725" s="86"/>
    </row>
    <row r="3726" spans="1:9">
      <c r="A3726" s="53"/>
      <c r="B3726" s="82"/>
      <c r="C3726" s="53"/>
      <c r="D3726" s="82"/>
      <c r="E3726" s="59"/>
      <c r="F3726" s="59"/>
      <c r="H3726" s="86"/>
      <c r="I3726" s="86"/>
    </row>
    <row r="3727" spans="1:9" ht="15.75">
      <c r="A3727" s="23" t="s">
        <v>33</v>
      </c>
      <c r="B3727" s="436"/>
      <c r="C3727" s="41"/>
      <c r="D3727" s="25" t="s">
        <v>23</v>
      </c>
      <c r="E3727" s="26"/>
      <c r="F3727" s="385">
        <f>SUM(F3725:F3726)</f>
        <v>0</v>
      </c>
      <c r="H3727" s="86"/>
      <c r="I3727" s="115"/>
    </row>
    <row r="3728" spans="1:9" ht="16.5" customHeight="1">
      <c r="A3728" s="53"/>
      <c r="B3728" s="82"/>
      <c r="C3728" s="53"/>
      <c r="D3728" s="82"/>
      <c r="E3728" s="59"/>
      <c r="F3728" s="59"/>
      <c r="H3728" s="86"/>
      <c r="I3728" s="115"/>
    </row>
    <row r="3729" spans="1:9" ht="16.5">
      <c r="A3729" s="43" t="s">
        <v>180</v>
      </c>
      <c r="B3729" s="82"/>
      <c r="C3729" s="53"/>
      <c r="D3729" s="82"/>
      <c r="E3729" s="59"/>
      <c r="F3729" s="59"/>
      <c r="H3729" s="86"/>
      <c r="I3729" s="115"/>
    </row>
    <row r="3730" spans="1:9">
      <c r="A3730" s="32"/>
      <c r="B3730" s="82"/>
      <c r="C3730" s="53"/>
      <c r="D3730" s="82"/>
      <c r="E3730" s="59"/>
      <c r="F3730" s="59"/>
      <c r="H3730" s="86"/>
      <c r="I3730" s="115"/>
    </row>
    <row r="3731" spans="1:9" hidden="1">
      <c r="A3731" s="53" t="s">
        <v>536</v>
      </c>
      <c r="B3731" s="82"/>
      <c r="C3731" s="53"/>
      <c r="D3731" s="82"/>
      <c r="E3731" s="59"/>
      <c r="F3731" s="59"/>
      <c r="H3731" s="86"/>
      <c r="I3731" s="115"/>
    </row>
    <row r="3732" spans="1:9" hidden="1">
      <c r="A3732" s="53" t="s">
        <v>153</v>
      </c>
      <c r="B3732" s="82"/>
      <c r="C3732" s="53"/>
      <c r="D3732" s="82"/>
      <c r="E3732" s="59"/>
      <c r="F3732" s="59"/>
      <c r="H3732" s="86"/>
      <c r="I3732" s="115"/>
    </row>
    <row r="3733" spans="1:9" hidden="1">
      <c r="A3733" s="53" t="s">
        <v>154</v>
      </c>
      <c r="B3733" s="82"/>
      <c r="C3733" s="53"/>
      <c r="D3733" s="82"/>
      <c r="E3733" s="59"/>
      <c r="F3733" s="59"/>
      <c r="H3733" s="86"/>
      <c r="I3733" s="115"/>
    </row>
    <row r="3734" spans="1:9" hidden="1">
      <c r="A3734" s="53" t="s">
        <v>155</v>
      </c>
      <c r="B3734" s="82"/>
      <c r="C3734" s="53"/>
      <c r="D3734" s="82"/>
      <c r="E3734" s="59"/>
      <c r="F3734" s="59"/>
      <c r="H3734" s="86"/>
      <c r="I3734" s="115"/>
    </row>
    <row r="3735" spans="1:9" hidden="1">
      <c r="A3735" s="53" t="s">
        <v>156</v>
      </c>
      <c r="B3735" s="82"/>
      <c r="C3735" s="53"/>
      <c r="D3735" s="82"/>
      <c r="E3735" s="59"/>
      <c r="F3735" s="59"/>
      <c r="H3735" s="86"/>
      <c r="I3735" s="115"/>
    </row>
    <row r="3736" spans="1:9" hidden="1">
      <c r="A3736" s="53" t="s">
        <v>41</v>
      </c>
      <c r="B3736" s="82"/>
      <c r="C3736" s="53"/>
      <c r="D3736" s="82"/>
      <c r="E3736" s="59"/>
      <c r="F3736" s="59"/>
      <c r="H3736" s="86"/>
      <c r="I3736" s="115"/>
    </row>
    <row r="3737" spans="1:9" hidden="1">
      <c r="A3737" s="58" t="s">
        <v>44</v>
      </c>
      <c r="B3737" s="82">
        <v>0</v>
      </c>
      <c r="C3737" s="58"/>
      <c r="D3737" s="363"/>
      <c r="E3737" s="59"/>
      <c r="F3737" s="63">
        <f>B3737*D3737</f>
        <v>0</v>
      </c>
      <c r="H3737" s="86"/>
      <c r="I3737" s="115"/>
    </row>
    <row r="3738" spans="1:9" hidden="1">
      <c r="A3738" s="32"/>
      <c r="B3738" s="82"/>
      <c r="C3738" s="53"/>
      <c r="D3738" s="82"/>
      <c r="E3738" s="59"/>
      <c r="F3738" s="59"/>
      <c r="H3738" s="86"/>
      <c r="I3738" s="115"/>
    </row>
    <row r="3739" spans="1:9" ht="102">
      <c r="A3739" s="60" t="s">
        <v>537</v>
      </c>
      <c r="B3739" s="82"/>
      <c r="C3739" s="53"/>
      <c r="D3739" s="82"/>
      <c r="E3739" s="59"/>
      <c r="F3739" s="59"/>
      <c r="H3739" s="86"/>
      <c r="I3739" s="115"/>
    </row>
    <row r="3740" spans="1:9" ht="69.75" customHeight="1">
      <c r="A3740" s="60" t="s">
        <v>324</v>
      </c>
      <c r="B3740" s="82"/>
      <c r="C3740" s="53"/>
      <c r="D3740" s="82"/>
      <c r="E3740" s="59"/>
      <c r="F3740" s="59"/>
      <c r="H3740" s="86"/>
      <c r="I3740" s="115"/>
    </row>
    <row r="3741" spans="1:9" ht="38.25">
      <c r="A3741" s="60" t="s">
        <v>325</v>
      </c>
      <c r="B3741" s="82"/>
      <c r="C3741" s="53"/>
      <c r="D3741" s="82"/>
      <c r="E3741" s="59"/>
      <c r="F3741" s="59"/>
      <c r="H3741" s="86"/>
      <c r="I3741" s="115"/>
    </row>
    <row r="3742" spans="1:9" ht="51">
      <c r="A3742" s="60" t="s">
        <v>326</v>
      </c>
      <c r="B3742" s="82"/>
      <c r="C3742" s="53"/>
      <c r="D3742" s="82"/>
      <c r="E3742" s="59"/>
      <c r="F3742" s="59"/>
      <c r="H3742" s="86"/>
      <c r="I3742" s="115"/>
    </row>
    <row r="3743" spans="1:9">
      <c r="A3743" s="58" t="s">
        <v>44</v>
      </c>
      <c r="B3743" s="82">
        <v>5</v>
      </c>
      <c r="C3743" s="58"/>
      <c r="D3743" s="363"/>
      <c r="E3743" s="59"/>
      <c r="F3743" s="63">
        <f>B3743*D3743</f>
        <v>0</v>
      </c>
      <c r="H3743" s="86"/>
      <c r="I3743" s="115"/>
    </row>
    <row r="3744" spans="1:9">
      <c r="A3744" s="32"/>
      <c r="B3744" s="82"/>
      <c r="C3744" s="53"/>
      <c r="D3744" s="82"/>
      <c r="E3744" s="59"/>
      <c r="F3744" s="59"/>
      <c r="H3744" s="86"/>
      <c r="I3744" s="115"/>
    </row>
    <row r="3745" spans="1:9" ht="89.25">
      <c r="A3745" s="60" t="s">
        <v>538</v>
      </c>
      <c r="B3745" s="82"/>
      <c r="C3745" s="53"/>
      <c r="D3745" s="82"/>
      <c r="E3745" s="59"/>
      <c r="F3745" s="59"/>
      <c r="H3745" s="86"/>
      <c r="I3745" s="115"/>
    </row>
    <row r="3746" spans="1:9" ht="89.25">
      <c r="A3746" s="60" t="s">
        <v>328</v>
      </c>
      <c r="B3746" s="82"/>
      <c r="C3746" s="53"/>
      <c r="D3746" s="82"/>
      <c r="E3746" s="59"/>
      <c r="F3746" s="59"/>
      <c r="H3746" s="86"/>
      <c r="I3746" s="115"/>
    </row>
    <row r="3747" spans="1:9" ht="25.5">
      <c r="A3747" s="60" t="s">
        <v>329</v>
      </c>
      <c r="B3747" s="82"/>
      <c r="C3747" s="53"/>
      <c r="D3747" s="82"/>
      <c r="E3747" s="59"/>
      <c r="F3747" s="59"/>
      <c r="H3747" s="86"/>
      <c r="I3747" s="115"/>
    </row>
    <row r="3748" spans="1:9" ht="38.25">
      <c r="A3748" s="60" t="s">
        <v>330</v>
      </c>
      <c r="B3748" s="82"/>
      <c r="C3748" s="53"/>
      <c r="D3748" s="82"/>
      <c r="E3748" s="59"/>
      <c r="F3748" s="59"/>
      <c r="H3748" s="86"/>
      <c r="I3748" s="115"/>
    </row>
    <row r="3749" spans="1:9">
      <c r="A3749" s="58" t="s">
        <v>44</v>
      </c>
      <c r="B3749" s="82">
        <v>5</v>
      </c>
      <c r="C3749" s="58"/>
      <c r="D3749" s="363"/>
      <c r="E3749" s="59"/>
      <c r="F3749" s="63">
        <f>B3749*D3749</f>
        <v>0</v>
      </c>
      <c r="H3749" s="86"/>
      <c r="I3749" s="115"/>
    </row>
    <row r="3750" spans="1:9">
      <c r="A3750" s="32"/>
      <c r="B3750" s="82"/>
      <c r="C3750" s="53"/>
      <c r="D3750" s="82"/>
      <c r="E3750" s="59"/>
      <c r="F3750" s="59"/>
      <c r="H3750" s="86"/>
      <c r="I3750" s="115"/>
    </row>
    <row r="3751" spans="1:9">
      <c r="A3751" s="53" t="s">
        <v>539</v>
      </c>
      <c r="B3751" s="82"/>
      <c r="C3751" s="53"/>
      <c r="D3751" s="82"/>
      <c r="E3751" s="59"/>
      <c r="F3751" s="59"/>
      <c r="H3751" s="86"/>
      <c r="I3751" s="115"/>
    </row>
    <row r="3752" spans="1:9" ht="38.25">
      <c r="A3752" s="60" t="s">
        <v>331</v>
      </c>
      <c r="B3752" s="82"/>
      <c r="C3752" s="53"/>
      <c r="D3752" s="82"/>
      <c r="E3752" s="59"/>
      <c r="F3752" s="59"/>
      <c r="H3752" s="86"/>
      <c r="I3752" s="115"/>
    </row>
    <row r="3753" spans="1:9">
      <c r="A3753" s="58" t="s">
        <v>45</v>
      </c>
      <c r="B3753" s="82">
        <v>1</v>
      </c>
      <c r="C3753" s="58"/>
      <c r="D3753" s="363"/>
      <c r="E3753" s="59"/>
      <c r="F3753" s="63">
        <f>B3753*D3753</f>
        <v>0</v>
      </c>
      <c r="H3753" s="86"/>
      <c r="I3753" s="115"/>
    </row>
    <row r="3754" spans="1:9">
      <c r="A3754" s="32"/>
      <c r="B3754" s="82"/>
      <c r="C3754" s="53"/>
      <c r="D3754" s="82"/>
      <c r="E3754" s="59"/>
      <c r="F3754" s="59"/>
      <c r="H3754" s="86"/>
      <c r="I3754" s="115"/>
    </row>
    <row r="3755" spans="1:9" ht="38.25">
      <c r="A3755" s="60" t="s">
        <v>553</v>
      </c>
      <c r="B3755" s="82"/>
      <c r="C3755" s="53"/>
      <c r="D3755" s="82"/>
      <c r="E3755" s="59"/>
      <c r="F3755" s="59"/>
      <c r="H3755" s="86"/>
      <c r="I3755" s="86"/>
    </row>
    <row r="3756" spans="1:9">
      <c r="A3756" s="53" t="s">
        <v>21</v>
      </c>
      <c r="B3756" s="82"/>
      <c r="C3756" s="53"/>
      <c r="D3756" s="82"/>
      <c r="E3756" s="59"/>
      <c r="F3756" s="59"/>
      <c r="H3756" s="86"/>
      <c r="I3756" s="86"/>
    </row>
    <row r="3757" spans="1:9">
      <c r="A3757" s="53" t="s">
        <v>541</v>
      </c>
      <c r="B3757" s="82">
        <f>B3407</f>
        <v>35.159999999999997</v>
      </c>
      <c r="C3757" s="53"/>
      <c r="D3757" s="363"/>
      <c r="E3757" s="59"/>
      <c r="F3757" s="63">
        <f>B3757*D3757</f>
        <v>0</v>
      </c>
      <c r="H3757" s="86"/>
      <c r="I3757" s="86"/>
    </row>
    <row r="3758" spans="1:9">
      <c r="A3758" s="84" t="s">
        <v>241</v>
      </c>
      <c r="B3758" s="82">
        <f>B3407</f>
        <v>35.159999999999997</v>
      </c>
      <c r="C3758" s="53"/>
      <c r="D3758" s="363"/>
      <c r="E3758" s="59"/>
      <c r="F3758" s="63">
        <f>B3758*D3758</f>
        <v>0</v>
      </c>
      <c r="H3758" s="86"/>
      <c r="I3758" s="86"/>
    </row>
    <row r="3759" spans="1:9">
      <c r="A3759" s="84"/>
      <c r="B3759" s="82"/>
      <c r="C3759" s="53"/>
      <c r="D3759" s="82"/>
      <c r="E3759" s="59"/>
      <c r="F3759" s="59"/>
      <c r="H3759" s="86"/>
      <c r="I3759" s="86"/>
    </row>
    <row r="3760" spans="1:9" ht="63.75">
      <c r="A3760" s="84" t="s">
        <v>613</v>
      </c>
      <c r="B3760" s="82"/>
      <c r="C3760" s="20"/>
      <c r="D3760" s="364"/>
      <c r="E3760" s="21"/>
      <c r="F3760" s="21"/>
      <c r="H3760" s="86"/>
      <c r="I3760" s="86"/>
    </row>
    <row r="3761" spans="1:9">
      <c r="A3761" s="58" t="s">
        <v>44</v>
      </c>
      <c r="B3761" s="82">
        <f>B3407</f>
        <v>35.159999999999997</v>
      </c>
      <c r="C3761" s="20"/>
      <c r="D3761" s="363"/>
      <c r="E3761" s="21"/>
      <c r="F3761" s="63">
        <f>B3761*D3761</f>
        <v>0</v>
      </c>
      <c r="H3761" s="86"/>
      <c r="I3761" s="86"/>
    </row>
    <row r="3762" spans="1:9">
      <c r="A3762" s="22"/>
      <c r="B3762" s="364"/>
      <c r="C3762" s="20"/>
      <c r="D3762" s="364"/>
      <c r="E3762" s="21"/>
      <c r="F3762" s="21"/>
      <c r="H3762" s="86"/>
      <c r="I3762" s="86"/>
    </row>
    <row r="3763" spans="1:9" ht="72" hidden="1" customHeight="1">
      <c r="A3763" s="64" t="s">
        <v>543</v>
      </c>
      <c r="B3763" s="82"/>
      <c r="C3763" s="53"/>
      <c r="D3763" s="82"/>
      <c r="E3763" s="59"/>
      <c r="F3763" s="59"/>
      <c r="H3763" s="86"/>
      <c r="I3763" s="86"/>
    </row>
    <row r="3764" spans="1:9" hidden="1">
      <c r="A3764" s="58" t="s">
        <v>44</v>
      </c>
      <c r="B3764" s="82">
        <v>0</v>
      </c>
      <c r="C3764" s="53"/>
      <c r="D3764" s="363"/>
      <c r="E3764" s="59"/>
      <c r="F3764" s="63">
        <f>B3764*D3764</f>
        <v>0</v>
      </c>
      <c r="H3764" s="86"/>
      <c r="I3764" s="86"/>
    </row>
    <row r="3765" spans="1:9" hidden="1">
      <c r="A3765" s="58"/>
      <c r="B3765" s="82"/>
      <c r="C3765" s="53"/>
      <c r="D3765" s="82"/>
      <c r="E3765" s="59"/>
      <c r="F3765" s="59"/>
      <c r="H3765" s="86"/>
      <c r="I3765" s="86"/>
    </row>
    <row r="3766" spans="1:9" ht="51">
      <c r="A3766" s="60" t="s">
        <v>614</v>
      </c>
      <c r="B3766" s="82"/>
      <c r="C3766" s="53"/>
      <c r="D3766" s="82"/>
      <c r="E3766" s="59"/>
      <c r="F3766" s="59"/>
      <c r="H3766" s="86"/>
      <c r="I3766" s="86"/>
    </row>
    <row r="3767" spans="1:9">
      <c r="A3767" s="58" t="s">
        <v>44</v>
      </c>
      <c r="B3767" s="82">
        <f>B3407</f>
        <v>35.159999999999997</v>
      </c>
      <c r="C3767" s="53"/>
      <c r="D3767" s="363"/>
      <c r="E3767" s="59"/>
      <c r="F3767" s="63">
        <f>B3767*D3767</f>
        <v>0</v>
      </c>
      <c r="H3767" s="86"/>
      <c r="I3767" s="86"/>
    </row>
    <row r="3768" spans="1:9">
      <c r="A3768" s="58"/>
      <c r="B3768" s="82"/>
      <c r="C3768" s="53"/>
      <c r="D3768" s="82"/>
      <c r="E3768" s="59"/>
      <c r="F3768" s="59"/>
      <c r="H3768" s="86"/>
      <c r="I3768" s="86"/>
    </row>
    <row r="3769" spans="1:9" ht="16.5">
      <c r="A3769" s="46" t="s">
        <v>180</v>
      </c>
      <c r="B3769" s="436"/>
      <c r="C3769" s="41"/>
      <c r="D3769" s="25" t="s">
        <v>23</v>
      </c>
      <c r="E3769" s="26"/>
      <c r="F3769" s="385">
        <f>SUM(F3731:F3768)</f>
        <v>0</v>
      </c>
      <c r="H3769" s="86"/>
      <c r="I3769" s="115"/>
    </row>
    <row r="3770" spans="1:9" ht="16.5">
      <c r="A3770" s="43"/>
      <c r="B3770" s="365"/>
      <c r="C3770" s="33"/>
      <c r="D3770" s="27"/>
      <c r="E3770" s="27"/>
      <c r="F3770" s="59"/>
      <c r="H3770" s="86"/>
      <c r="I3770" s="115"/>
    </row>
    <row r="3771" spans="1:9" ht="19.7" customHeight="1">
      <c r="A3771" s="47" t="s">
        <v>157</v>
      </c>
      <c r="B3771" s="365"/>
      <c r="C3771" s="33"/>
      <c r="D3771" s="27"/>
      <c r="E3771" s="27"/>
      <c r="F3771" s="59"/>
      <c r="H3771" s="86"/>
      <c r="I3771" s="115"/>
    </row>
    <row r="3772" spans="1:9" ht="19.7" customHeight="1">
      <c r="A3772" s="47"/>
      <c r="B3772" s="365"/>
      <c r="C3772" s="33"/>
      <c r="D3772" s="27"/>
      <c r="E3772" s="27"/>
      <c r="F3772" s="59"/>
      <c r="H3772" s="86"/>
      <c r="I3772" s="115"/>
    </row>
    <row r="3773" spans="1:9" ht="19.7" customHeight="1">
      <c r="A3773" s="92" t="s">
        <v>547</v>
      </c>
      <c r="B3773" s="365"/>
      <c r="C3773" s="33"/>
      <c r="D3773" s="27"/>
      <c r="E3773" s="27"/>
      <c r="F3773" s="59"/>
      <c r="H3773" s="86"/>
      <c r="I3773" s="115"/>
    </row>
    <row r="3774" spans="1:9" ht="19.7" customHeight="1">
      <c r="A3774" s="93" t="s">
        <v>556</v>
      </c>
      <c r="B3774" s="365"/>
      <c r="C3774" s="33"/>
      <c r="D3774" s="27"/>
      <c r="E3774" s="27"/>
      <c r="F3774" s="59"/>
      <c r="H3774" s="86"/>
      <c r="I3774" s="115"/>
    </row>
    <row r="3775" spans="1:9" ht="19.7" customHeight="1">
      <c r="A3775" s="94" t="s">
        <v>389</v>
      </c>
      <c r="B3775" s="365"/>
      <c r="C3775" s="33"/>
      <c r="D3775" s="27"/>
      <c r="E3775" s="27"/>
      <c r="F3775" s="59"/>
      <c r="H3775" s="86"/>
      <c r="I3775" s="115"/>
    </row>
    <row r="3776" spans="1:9" ht="19.7" customHeight="1">
      <c r="A3776" s="43"/>
      <c r="B3776" s="365"/>
      <c r="C3776" s="33"/>
      <c r="D3776" s="27"/>
      <c r="E3776" s="27"/>
      <c r="F3776" s="59"/>
      <c r="H3776" s="86"/>
      <c r="I3776" s="115"/>
    </row>
    <row r="3777" spans="1:9" ht="19.7" customHeight="1">
      <c r="A3777" s="53"/>
      <c r="B3777" s="82"/>
      <c r="C3777" s="53"/>
      <c r="D3777" s="82"/>
      <c r="E3777" s="59"/>
      <c r="F3777" s="59"/>
      <c r="H3777" s="86"/>
      <c r="I3777" s="115"/>
    </row>
    <row r="3778" spans="1:9" ht="19.7" customHeight="1">
      <c r="A3778" s="48"/>
      <c r="B3778" s="82"/>
      <c r="C3778" s="53"/>
      <c r="D3778" s="82"/>
      <c r="E3778" s="59"/>
      <c r="F3778" s="59"/>
      <c r="H3778" s="86"/>
      <c r="I3778" s="115"/>
    </row>
    <row r="3779" spans="1:9" ht="18">
      <c r="A3779" s="159" t="s">
        <v>36</v>
      </c>
      <c r="B3779" s="363"/>
      <c r="C3779" s="160"/>
      <c r="D3779" s="363"/>
      <c r="E3779" s="161"/>
      <c r="F3779" s="49">
        <f>F3445</f>
        <v>0</v>
      </c>
      <c r="H3779" s="86"/>
      <c r="I3779" s="115"/>
    </row>
    <row r="3780" spans="1:9" ht="18">
      <c r="A3780" s="48"/>
      <c r="B3780" s="82"/>
      <c r="C3780" s="53"/>
      <c r="D3780" s="82"/>
      <c r="E3780" s="59"/>
      <c r="F3780" s="50"/>
      <c r="H3780" s="86"/>
      <c r="I3780" s="115"/>
    </row>
    <row r="3781" spans="1:9" ht="18">
      <c r="A3781" s="159" t="s">
        <v>37</v>
      </c>
      <c r="B3781" s="363"/>
      <c r="C3781" s="160"/>
      <c r="D3781" s="363"/>
      <c r="E3781" s="161"/>
      <c r="F3781" s="49">
        <f>F3516</f>
        <v>0</v>
      </c>
      <c r="H3781" s="86"/>
      <c r="I3781" s="115"/>
    </row>
    <row r="3782" spans="1:9" ht="18">
      <c r="A3782" s="48"/>
      <c r="B3782" s="82"/>
      <c r="C3782" s="53"/>
      <c r="D3782" s="82"/>
      <c r="E3782" s="59"/>
      <c r="F3782" s="50"/>
      <c r="H3782" s="86"/>
      <c r="I3782" s="115"/>
    </row>
    <row r="3783" spans="1:9" ht="18">
      <c r="A3783" s="159" t="s">
        <v>545</v>
      </c>
      <c r="B3783" s="363"/>
      <c r="C3783" s="160"/>
      <c r="D3783" s="363"/>
      <c r="E3783" s="161"/>
      <c r="F3783" s="49">
        <f>F3606</f>
        <v>0</v>
      </c>
      <c r="H3783" s="86"/>
      <c r="I3783" s="115"/>
    </row>
    <row r="3784" spans="1:9" ht="18">
      <c r="A3784" s="48"/>
      <c r="B3784" s="82"/>
      <c r="C3784" s="53"/>
      <c r="D3784" s="82"/>
      <c r="E3784" s="59"/>
      <c r="F3784" s="50"/>
      <c r="H3784" s="86"/>
      <c r="I3784" s="115"/>
    </row>
    <row r="3785" spans="1:9" ht="18">
      <c r="A3785" s="159" t="s">
        <v>546</v>
      </c>
      <c r="B3785" s="363"/>
      <c r="C3785" s="160"/>
      <c r="D3785" s="363"/>
      <c r="E3785" s="161"/>
      <c r="F3785" s="49">
        <f>F3720</f>
        <v>0</v>
      </c>
      <c r="H3785" s="86"/>
      <c r="I3785" s="115"/>
    </row>
    <row r="3786" spans="1:9" ht="18">
      <c r="A3786" s="48"/>
      <c r="B3786" s="82"/>
      <c r="C3786" s="53"/>
      <c r="D3786" s="82"/>
      <c r="E3786" s="59"/>
      <c r="F3786" s="50"/>
      <c r="H3786" s="86"/>
      <c r="I3786" s="115"/>
    </row>
    <row r="3787" spans="1:9" ht="18">
      <c r="A3787" s="159" t="s">
        <v>39</v>
      </c>
      <c r="B3787" s="363"/>
      <c r="C3787" s="160"/>
      <c r="D3787" s="363"/>
      <c r="E3787" s="161"/>
      <c r="F3787" s="49">
        <f>F3727</f>
        <v>0</v>
      </c>
      <c r="H3787" s="86"/>
      <c r="I3787" s="115"/>
    </row>
    <row r="3788" spans="1:9" ht="18">
      <c r="A3788" s="48"/>
      <c r="B3788" s="82"/>
      <c r="C3788" s="53"/>
      <c r="D3788" s="82"/>
      <c r="E3788" s="59"/>
      <c r="F3788" s="50"/>
      <c r="H3788" s="86"/>
      <c r="I3788" s="115"/>
    </row>
    <row r="3789" spans="1:9" ht="18.75" thickBot="1">
      <c r="A3789" s="162" t="s">
        <v>40</v>
      </c>
      <c r="B3789" s="415"/>
      <c r="C3789" s="163"/>
      <c r="D3789" s="415"/>
      <c r="E3789" s="164"/>
      <c r="F3789" s="165">
        <f>F3769</f>
        <v>0</v>
      </c>
      <c r="H3789" s="86"/>
      <c r="I3789" s="115"/>
    </row>
    <row r="3790" spans="1:9" ht="18">
      <c r="A3790" s="48"/>
      <c r="B3790" s="82"/>
      <c r="C3790" s="53"/>
      <c r="D3790" s="82"/>
      <c r="E3790" s="59"/>
      <c r="F3790" s="50"/>
      <c r="H3790" s="86"/>
      <c r="I3790" s="115"/>
    </row>
    <row r="3791" spans="1:9" ht="18">
      <c r="A3791" s="51" t="s">
        <v>235</v>
      </c>
      <c r="B3791" s="416"/>
      <c r="C3791" s="114"/>
      <c r="D3791" s="416"/>
      <c r="E3791" s="114"/>
      <c r="F3791" s="49">
        <f>SUM(F3779:F3789)</f>
        <v>0</v>
      </c>
      <c r="H3791" s="86"/>
      <c r="I3791" s="115"/>
    </row>
    <row r="3792" spans="1:9" ht="18">
      <c r="A3792" s="47" t="s">
        <v>252</v>
      </c>
      <c r="B3792" s="82"/>
      <c r="C3792" s="53"/>
      <c r="D3792" s="82"/>
      <c r="E3792" s="59"/>
      <c r="F3792" s="50">
        <f>0.25*F3791</f>
        <v>0</v>
      </c>
      <c r="H3792" s="86"/>
      <c r="I3792" s="115"/>
    </row>
    <row r="3793" spans="1:9" ht="18.75" thickBot="1">
      <c r="A3793" s="166" t="s">
        <v>43</v>
      </c>
      <c r="B3793" s="417"/>
      <c r="C3793" s="167"/>
      <c r="D3793" s="417"/>
      <c r="E3793" s="167"/>
      <c r="F3793" s="165">
        <f>SUM(F3791:F3792)</f>
        <v>0</v>
      </c>
      <c r="H3793" s="86"/>
      <c r="I3793" s="115"/>
    </row>
    <row r="3794" spans="1:9">
      <c r="A3794" s="53"/>
      <c r="B3794" s="82"/>
      <c r="C3794" s="53"/>
      <c r="D3794" s="82"/>
      <c r="E3794" s="59"/>
      <c r="F3794" s="59"/>
      <c r="H3794" s="86"/>
      <c r="I3794" s="115"/>
    </row>
    <row r="3796" spans="1:9" ht="18">
      <c r="A3796" s="268" t="s">
        <v>621</v>
      </c>
      <c r="B3796" s="438"/>
      <c r="C3796" s="269"/>
      <c r="D3796" s="270"/>
      <c r="E3796" s="179"/>
      <c r="F3796" s="185"/>
      <c r="G3796" s="90"/>
    </row>
    <row r="3797" spans="1:9" ht="16.5">
      <c r="A3797" s="180"/>
      <c r="B3797" s="439"/>
      <c r="C3797" s="181"/>
      <c r="D3797" s="179"/>
      <c r="E3797" s="179"/>
      <c r="F3797" s="185"/>
      <c r="G3797" s="90"/>
    </row>
    <row r="3798" spans="1:9" ht="16.5">
      <c r="A3798" s="180"/>
      <c r="B3798" s="439"/>
      <c r="C3798" s="181"/>
      <c r="D3798" s="179"/>
      <c r="E3798" s="179"/>
      <c r="F3798" s="185"/>
      <c r="G3798" s="90"/>
    </row>
    <row r="3799" spans="1:9">
      <c r="A3799" s="91"/>
      <c r="B3799" s="366"/>
      <c r="C3799" s="91"/>
      <c r="D3799" s="366"/>
      <c r="E3799" s="90"/>
      <c r="F3799" s="90"/>
      <c r="G3799" s="90"/>
    </row>
    <row r="3800" spans="1:9">
      <c r="A3800" s="91"/>
      <c r="B3800" s="366"/>
      <c r="C3800" s="91"/>
      <c r="D3800" s="366"/>
      <c r="E3800" s="90"/>
      <c r="F3800" s="90"/>
      <c r="G3800" s="90"/>
    </row>
    <row r="3801" spans="1:9" ht="18">
      <c r="A3801" s="182"/>
      <c r="B3801" s="366"/>
      <c r="C3801" s="91"/>
      <c r="D3801" s="366"/>
      <c r="E3801" s="90"/>
      <c r="F3801" s="90"/>
      <c r="G3801" s="90"/>
    </row>
    <row r="3802" spans="1:9" ht="18">
      <c r="A3802" s="342" t="s">
        <v>624</v>
      </c>
      <c r="B3802" s="413"/>
      <c r="C3802" s="344"/>
      <c r="D3802" s="413"/>
      <c r="E3802" s="343"/>
      <c r="F3802" s="184">
        <f>F2976</f>
        <v>0</v>
      </c>
      <c r="G3802" s="184">
        <f>G3549</f>
        <v>0</v>
      </c>
    </row>
    <row r="3803" spans="1:9" ht="18">
      <c r="A3803" s="182"/>
      <c r="B3803" s="366"/>
      <c r="C3803" s="91"/>
      <c r="D3803" s="366"/>
      <c r="E3803" s="90"/>
      <c r="F3803" s="90"/>
      <c r="G3803" s="185"/>
    </row>
    <row r="3804" spans="1:9" ht="18">
      <c r="A3804" s="342" t="s">
        <v>623</v>
      </c>
      <c r="B3804" s="413"/>
      <c r="C3804" s="344"/>
      <c r="D3804" s="413"/>
      <c r="E3804" s="343"/>
      <c r="F3804" s="184">
        <f>F3384</f>
        <v>0</v>
      </c>
      <c r="G3804" s="184">
        <f>G3630</f>
        <v>0</v>
      </c>
    </row>
    <row r="3805" spans="1:9" ht="18">
      <c r="A3805" s="182"/>
      <c r="B3805" s="366"/>
      <c r="C3805" s="91"/>
      <c r="D3805" s="366"/>
      <c r="E3805" s="90"/>
      <c r="F3805" s="90"/>
      <c r="G3805" s="185"/>
    </row>
    <row r="3806" spans="1:9" ht="18">
      <c r="A3806" s="342" t="s">
        <v>622</v>
      </c>
      <c r="B3806" s="413"/>
      <c r="C3806" s="344"/>
      <c r="D3806" s="413"/>
      <c r="E3806" s="343"/>
      <c r="F3806" s="184">
        <f>F3791</f>
        <v>0</v>
      </c>
      <c r="G3806" s="184">
        <f>G3689</f>
        <v>0</v>
      </c>
    </row>
    <row r="3807" spans="1:9" ht="18">
      <c r="A3807" s="182"/>
      <c r="B3807" s="366"/>
      <c r="C3807" s="91"/>
      <c r="D3807" s="366"/>
      <c r="E3807" s="90"/>
      <c r="F3807" s="90"/>
      <c r="G3807" s="185"/>
    </row>
    <row r="3808" spans="1:9" ht="18">
      <c r="A3808" s="186" t="s">
        <v>235</v>
      </c>
      <c r="B3808" s="414"/>
      <c r="C3808" s="187"/>
      <c r="D3808" s="414"/>
      <c r="E3808" s="187"/>
      <c r="F3808" s="184">
        <f>SUM(F3802:F3806)</f>
        <v>0</v>
      </c>
      <c r="G3808" s="184">
        <f>SUM(G3802:G3807)</f>
        <v>0</v>
      </c>
    </row>
    <row r="3809" spans="1:7" ht="18">
      <c r="A3809" s="183" t="s">
        <v>252</v>
      </c>
      <c r="B3809" s="366"/>
      <c r="C3809" s="91"/>
      <c r="D3809" s="366"/>
      <c r="E3809" s="90"/>
      <c r="F3809" s="185">
        <f>F3808*0.25</f>
        <v>0</v>
      </c>
      <c r="G3809" s="185">
        <f>0.25*G3808</f>
        <v>0</v>
      </c>
    </row>
    <row r="3810" spans="1:7" ht="18">
      <c r="A3810" s="186" t="s">
        <v>43</v>
      </c>
      <c r="B3810" s="414"/>
      <c r="C3810" s="187"/>
      <c r="D3810" s="414"/>
      <c r="E3810" s="187"/>
      <c r="F3810" s="184">
        <f>SUM(F3808:F3809)</f>
        <v>0</v>
      </c>
      <c r="G3810" s="184">
        <f>SUM(G3808:G3809)</f>
        <v>0</v>
      </c>
    </row>
    <row r="3813" spans="1:7" ht="18">
      <c r="A3813" s="352" t="s">
        <v>626</v>
      </c>
    </row>
    <row r="3815" spans="1:7" s="193" customFormat="1" ht="16.5">
      <c r="A3815" s="189" t="s">
        <v>627</v>
      </c>
      <c r="B3815" s="244"/>
      <c r="C3815" s="191"/>
      <c r="D3815" s="192"/>
      <c r="E3815" s="191"/>
      <c r="F3815" s="389"/>
      <c r="G3815" s="191"/>
    </row>
    <row r="3816" spans="1:7" s="198" customFormat="1">
      <c r="A3816" s="194"/>
      <c r="B3816" s="200"/>
      <c r="C3816" s="196"/>
      <c r="D3816" s="197"/>
      <c r="E3816" s="196"/>
      <c r="F3816" s="390"/>
      <c r="G3816" s="196"/>
    </row>
    <row r="3817" spans="1:7" s="198" customFormat="1">
      <c r="A3817" s="199" t="s">
        <v>628</v>
      </c>
      <c r="B3817" s="200"/>
      <c r="C3817" s="196"/>
      <c r="D3817" s="197"/>
      <c r="E3817" s="196"/>
      <c r="F3817" s="390"/>
      <c r="G3817" s="196"/>
    </row>
    <row r="3818" spans="1:7" s="198" customFormat="1" ht="25.5">
      <c r="A3818" s="194" t="s">
        <v>629</v>
      </c>
      <c r="B3818" s="200"/>
      <c r="C3818" s="196"/>
      <c r="D3818" s="197"/>
      <c r="E3818" s="196"/>
      <c r="F3818" s="390"/>
      <c r="G3818" s="196"/>
    </row>
    <row r="3819" spans="1:7" s="198" customFormat="1" ht="63.75">
      <c r="A3819" s="194" t="s">
        <v>630</v>
      </c>
      <c r="B3819" s="200"/>
      <c r="C3819" s="196"/>
      <c r="D3819" s="197"/>
      <c r="E3819" s="196"/>
      <c r="F3819" s="390"/>
      <c r="G3819" s="196">
        <f>C3819*E3819</f>
        <v>0</v>
      </c>
    </row>
    <row r="3820" spans="1:7" s="198" customFormat="1">
      <c r="A3820" s="194" t="s">
        <v>631</v>
      </c>
      <c r="B3820" s="200"/>
      <c r="C3820" s="196"/>
      <c r="D3820" s="197"/>
      <c r="E3820" s="196"/>
      <c r="F3820" s="390"/>
      <c r="G3820" s="196"/>
    </row>
    <row r="3821" spans="1:7" s="198" customFormat="1">
      <c r="A3821" s="200" t="s">
        <v>632</v>
      </c>
      <c r="B3821" s="196">
        <v>1</v>
      </c>
      <c r="C3821" s="197"/>
      <c r="D3821" s="214"/>
      <c r="E3821" s="197"/>
      <c r="F3821" s="391">
        <f>B3821*D3821</f>
        <v>0</v>
      </c>
      <c r="G3821" s="196"/>
    </row>
    <row r="3822" spans="1:7" s="198" customFormat="1">
      <c r="A3822" s="199" t="s">
        <v>633</v>
      </c>
      <c r="B3822" s="200"/>
      <c r="C3822" s="196"/>
      <c r="D3822" s="197"/>
      <c r="E3822" s="196"/>
      <c r="F3822" s="390"/>
      <c r="G3822" s="196"/>
    </row>
    <row r="3823" spans="1:7" s="198" customFormat="1" ht="63.75">
      <c r="A3823" s="194" t="s">
        <v>634</v>
      </c>
      <c r="B3823" s="200"/>
      <c r="C3823" s="196"/>
      <c r="D3823" s="197"/>
      <c r="E3823" s="196"/>
      <c r="F3823" s="390"/>
      <c r="G3823" s="196"/>
    </row>
    <row r="3824" spans="1:7" s="198" customFormat="1">
      <c r="A3824" s="194" t="s">
        <v>631</v>
      </c>
      <c r="B3824" s="200"/>
      <c r="C3824" s="196"/>
      <c r="D3824" s="197"/>
      <c r="E3824" s="196"/>
      <c r="F3824" s="390"/>
      <c r="G3824" s="196"/>
    </row>
    <row r="3825" spans="1:7" s="198" customFormat="1">
      <c r="A3825" s="200" t="s">
        <v>632</v>
      </c>
      <c r="B3825" s="196">
        <v>1</v>
      </c>
      <c r="C3825" s="197"/>
      <c r="D3825" s="214"/>
      <c r="E3825" s="197"/>
      <c r="F3825" s="391">
        <f>B3825*D3825</f>
        <v>0</v>
      </c>
      <c r="G3825" s="196"/>
    </row>
    <row r="3826" spans="1:7" s="198" customFormat="1">
      <c r="A3826" s="199" t="s">
        <v>635</v>
      </c>
      <c r="B3826" s="67"/>
      <c r="C3826" s="196"/>
      <c r="D3826" s="197"/>
      <c r="E3826" s="196"/>
      <c r="F3826" s="390"/>
      <c r="G3826" s="196"/>
    </row>
    <row r="3827" spans="1:7" s="198" customFormat="1" ht="38.25">
      <c r="A3827" s="199" t="s">
        <v>636</v>
      </c>
      <c r="B3827" s="67"/>
      <c r="C3827" s="196"/>
      <c r="D3827" s="197"/>
      <c r="E3827" s="196"/>
      <c r="F3827" s="390"/>
      <c r="G3827" s="196"/>
    </row>
    <row r="3828" spans="1:7" s="198" customFormat="1">
      <c r="A3828" s="199" t="s">
        <v>637</v>
      </c>
      <c r="B3828" s="200"/>
      <c r="C3828" s="196"/>
      <c r="D3828" s="197"/>
      <c r="E3828" s="196"/>
      <c r="F3828" s="390"/>
      <c r="G3828" s="196"/>
    </row>
    <row r="3829" spans="1:7" s="198" customFormat="1">
      <c r="A3829" s="67" t="s">
        <v>44</v>
      </c>
      <c r="B3829" s="196">
        <v>50</v>
      </c>
      <c r="C3829" s="197"/>
      <c r="D3829" s="214"/>
      <c r="E3829" s="197"/>
      <c r="F3829" s="391">
        <f>B3829*D3829</f>
        <v>0</v>
      </c>
      <c r="G3829" s="196"/>
    </row>
    <row r="3830" spans="1:7" s="198" customFormat="1">
      <c r="A3830" s="201" t="s">
        <v>638</v>
      </c>
      <c r="B3830" s="203"/>
      <c r="C3830" s="203"/>
      <c r="D3830" s="204"/>
      <c r="E3830" s="65"/>
      <c r="F3830" s="205"/>
      <c r="G3830" s="203"/>
    </row>
    <row r="3831" spans="1:7" s="198" customFormat="1" ht="51">
      <c r="A3831" s="201" t="s">
        <v>639</v>
      </c>
      <c r="B3831" s="203"/>
      <c r="C3831" s="203"/>
      <c r="D3831" s="204"/>
      <c r="E3831" s="65"/>
      <c r="F3831" s="205"/>
      <c r="G3831" s="203"/>
    </row>
    <row r="3832" spans="1:7" s="198" customFormat="1">
      <c r="A3832" s="201" t="s">
        <v>640</v>
      </c>
      <c r="B3832" s="200"/>
      <c r="C3832" s="196"/>
      <c r="D3832" s="197"/>
      <c r="E3832" s="196"/>
      <c r="F3832" s="390"/>
      <c r="G3832" s="196"/>
    </row>
    <row r="3833" spans="1:7" s="198" customFormat="1">
      <c r="A3833" s="203" t="s">
        <v>45</v>
      </c>
      <c r="B3833" s="203">
        <v>3</v>
      </c>
      <c r="C3833" s="204"/>
      <c r="D3833" s="211"/>
      <c r="E3833" s="204"/>
      <c r="F3833" s="68">
        <f>B3833*D3833</f>
        <v>0</v>
      </c>
      <c r="G3833" s="203"/>
    </row>
    <row r="3834" spans="1:7" s="198" customFormat="1">
      <c r="A3834" s="201" t="s">
        <v>641</v>
      </c>
      <c r="B3834" s="203"/>
      <c r="C3834" s="203"/>
      <c r="D3834" s="204"/>
      <c r="E3834" s="65"/>
      <c r="F3834" s="205"/>
      <c r="G3834" s="203"/>
    </row>
    <row r="3835" spans="1:7" s="198" customFormat="1" ht="51">
      <c r="A3835" s="201" t="s">
        <v>642</v>
      </c>
      <c r="B3835" s="203"/>
      <c r="C3835" s="203"/>
      <c r="D3835" s="204"/>
      <c r="E3835" s="65"/>
      <c r="F3835" s="205"/>
      <c r="G3835" s="203"/>
    </row>
    <row r="3836" spans="1:7" s="198" customFormat="1">
      <c r="A3836" s="201" t="s">
        <v>640</v>
      </c>
      <c r="B3836" s="200"/>
      <c r="C3836" s="196"/>
      <c r="D3836" s="197"/>
      <c r="E3836" s="196"/>
      <c r="F3836" s="390"/>
      <c r="G3836" s="196"/>
    </row>
    <row r="3837" spans="1:7" s="198" customFormat="1">
      <c r="A3837" s="203" t="s">
        <v>45</v>
      </c>
      <c r="B3837" s="203">
        <v>6</v>
      </c>
      <c r="C3837" s="204"/>
      <c r="D3837" s="211"/>
      <c r="E3837" s="204"/>
      <c r="F3837" s="68">
        <f>B3837*D3837</f>
        <v>0</v>
      </c>
      <c r="G3837" s="203"/>
    </row>
    <row r="3838" spans="1:7" s="198" customFormat="1">
      <c r="A3838" s="201" t="s">
        <v>643</v>
      </c>
      <c r="B3838" s="203"/>
      <c r="C3838" s="203"/>
      <c r="D3838" s="204"/>
      <c r="E3838" s="65"/>
      <c r="F3838" s="205"/>
      <c r="G3838" s="203"/>
    </row>
    <row r="3839" spans="1:7" s="198" customFormat="1" ht="25.5">
      <c r="A3839" s="201" t="s">
        <v>644</v>
      </c>
      <c r="B3839" s="203"/>
      <c r="C3839" s="203"/>
      <c r="D3839" s="204"/>
      <c r="E3839" s="65"/>
      <c r="F3839" s="205"/>
      <c r="G3839" s="203"/>
    </row>
    <row r="3840" spans="1:7" s="198" customFormat="1" ht="25.5">
      <c r="A3840" s="201" t="s">
        <v>645</v>
      </c>
      <c r="B3840" s="200"/>
      <c r="C3840" s="196"/>
      <c r="D3840" s="197"/>
      <c r="E3840" s="196"/>
      <c r="F3840" s="390"/>
      <c r="G3840" s="196"/>
    </row>
    <row r="3841" spans="1:7" s="198" customFormat="1">
      <c r="A3841" s="203" t="s">
        <v>646</v>
      </c>
      <c r="B3841" s="203">
        <v>620</v>
      </c>
      <c r="C3841" s="204"/>
      <c r="D3841" s="211"/>
      <c r="E3841" s="204"/>
      <c r="F3841" s="68">
        <f>B3841*D3841</f>
        <v>0</v>
      </c>
      <c r="G3841" s="203"/>
    </row>
    <row r="3842" spans="1:7" s="198" customFormat="1" ht="12.75" customHeight="1">
      <c r="A3842" s="199"/>
      <c r="B3842" s="67"/>
      <c r="C3842" s="196"/>
      <c r="D3842" s="197"/>
      <c r="E3842" s="196"/>
      <c r="F3842" s="390"/>
      <c r="G3842" s="196"/>
    </row>
    <row r="3843" spans="1:7" s="193" customFormat="1" ht="15.75">
      <c r="A3843" s="206" t="s">
        <v>647</v>
      </c>
      <c r="B3843" s="443"/>
      <c r="C3843" s="207"/>
      <c r="D3843" s="207"/>
      <c r="E3843" s="207"/>
      <c r="F3843" s="392">
        <f>SUM(F3817:F3841)</f>
        <v>0</v>
      </c>
    </row>
    <row r="3844" spans="1:7" s="193" customFormat="1">
      <c r="A3844" s="208"/>
      <c r="B3844" s="244"/>
      <c r="C3844" s="191"/>
      <c r="D3844" s="192"/>
      <c r="E3844" s="191"/>
      <c r="F3844" s="389"/>
      <c r="G3844" s="191"/>
    </row>
    <row r="3845" spans="1:7" s="193" customFormat="1" ht="16.5">
      <c r="A3845" s="189" t="s">
        <v>648</v>
      </c>
      <c r="B3845" s="244"/>
      <c r="C3845" s="191"/>
      <c r="D3845" s="192"/>
      <c r="E3845" s="191"/>
      <c r="F3845" s="389"/>
      <c r="G3845" s="191"/>
    </row>
    <row r="3846" spans="1:7" s="198" customFormat="1">
      <c r="A3846" s="194"/>
      <c r="B3846" s="200"/>
      <c r="C3846" s="196"/>
      <c r="D3846" s="197"/>
      <c r="E3846" s="196"/>
      <c r="F3846" s="390"/>
      <c r="G3846" s="196"/>
    </row>
    <row r="3847" spans="1:7" s="198" customFormat="1">
      <c r="A3847" s="199" t="s">
        <v>649</v>
      </c>
      <c r="B3847" s="200"/>
      <c r="C3847" s="196"/>
      <c r="D3847" s="197"/>
      <c r="E3847" s="196"/>
      <c r="F3847" s="390"/>
      <c r="G3847" s="196"/>
    </row>
    <row r="3848" spans="1:7" s="209" customFormat="1" ht="25.5">
      <c r="A3848" s="199" t="s">
        <v>650</v>
      </c>
      <c r="B3848" s="200"/>
      <c r="C3848" s="196"/>
      <c r="D3848" s="197"/>
      <c r="E3848" s="196"/>
      <c r="F3848" s="390"/>
      <c r="G3848" s="196"/>
    </row>
    <row r="3849" spans="1:7" s="209" customFormat="1" ht="17.45" customHeight="1">
      <c r="A3849" s="199" t="s">
        <v>651</v>
      </c>
      <c r="B3849" s="200"/>
      <c r="C3849" s="196"/>
      <c r="D3849" s="197"/>
      <c r="E3849" s="196"/>
      <c r="F3849" s="390"/>
      <c r="G3849" s="196"/>
    </row>
    <row r="3850" spans="1:7" s="209" customFormat="1" ht="25.5">
      <c r="A3850" s="194" t="s">
        <v>652</v>
      </c>
      <c r="B3850" s="203"/>
      <c r="D3850" s="203"/>
      <c r="F3850" s="65"/>
    </row>
    <row r="3851" spans="1:7" s="198" customFormat="1">
      <c r="A3851" s="200" t="s">
        <v>653</v>
      </c>
      <c r="B3851" s="196">
        <v>744</v>
      </c>
      <c r="C3851" s="197"/>
      <c r="D3851" s="214"/>
      <c r="E3851" s="197"/>
      <c r="F3851" s="391">
        <f>B3851*D3851</f>
        <v>0</v>
      </c>
      <c r="G3851" s="196"/>
    </row>
    <row r="3852" spans="1:7" s="198" customFormat="1">
      <c r="A3852" s="200"/>
      <c r="B3852" s="196"/>
      <c r="C3852" s="197"/>
      <c r="D3852" s="196"/>
      <c r="E3852" s="197"/>
      <c r="F3852" s="393"/>
      <c r="G3852" s="196"/>
    </row>
    <row r="3853" spans="1:7" s="198" customFormat="1" ht="25.5">
      <c r="A3853" s="201" t="s">
        <v>654</v>
      </c>
      <c r="B3853" s="203"/>
      <c r="C3853" s="203"/>
      <c r="D3853" s="204"/>
      <c r="E3853" s="65"/>
      <c r="F3853" s="205"/>
      <c r="G3853" s="203"/>
    </row>
    <row r="3854" spans="1:7" s="198" customFormat="1" ht="25.5">
      <c r="A3854" s="201" t="s">
        <v>655</v>
      </c>
      <c r="B3854" s="203"/>
      <c r="C3854" s="203"/>
      <c r="D3854" s="204"/>
      <c r="E3854" s="65"/>
      <c r="F3854" s="205"/>
      <c r="G3854" s="203"/>
    </row>
    <row r="3855" spans="1:7" s="198" customFormat="1" ht="25.5">
      <c r="A3855" s="201" t="s">
        <v>656</v>
      </c>
      <c r="B3855" s="200"/>
      <c r="C3855" s="196"/>
      <c r="D3855" s="197"/>
      <c r="E3855" s="196"/>
      <c r="F3855" s="390"/>
      <c r="G3855" s="196"/>
    </row>
    <row r="3856" spans="1:7" s="198" customFormat="1">
      <c r="A3856" s="203" t="s">
        <v>653</v>
      </c>
      <c r="B3856" s="203">
        <v>14</v>
      </c>
      <c r="C3856" s="204"/>
      <c r="D3856" s="211"/>
      <c r="E3856" s="204"/>
      <c r="F3856" s="68">
        <f>B3856*D3856</f>
        <v>0</v>
      </c>
      <c r="G3856" s="196"/>
    </row>
    <row r="3857" spans="1:7" s="198" customFormat="1">
      <c r="A3857" s="203"/>
      <c r="B3857" s="203"/>
      <c r="C3857" s="204"/>
      <c r="D3857" s="203"/>
      <c r="E3857" s="204"/>
      <c r="F3857" s="65"/>
      <c r="G3857" s="196"/>
    </row>
    <row r="3858" spans="1:7" s="209" customFormat="1">
      <c r="A3858" s="199" t="s">
        <v>657</v>
      </c>
      <c r="B3858" s="200"/>
      <c r="C3858" s="196"/>
      <c r="D3858" s="197"/>
      <c r="E3858" s="196"/>
      <c r="F3858" s="390"/>
      <c r="G3858" s="196"/>
    </row>
    <row r="3859" spans="1:7" s="209" customFormat="1" ht="25.5">
      <c r="A3859" s="199" t="s">
        <v>658</v>
      </c>
      <c r="B3859" s="200"/>
      <c r="C3859" s="196"/>
      <c r="D3859" s="197"/>
      <c r="E3859" s="196"/>
      <c r="F3859" s="390"/>
      <c r="G3859" s="196"/>
    </row>
    <row r="3860" spans="1:7" s="209" customFormat="1">
      <c r="A3860" s="199" t="s">
        <v>659</v>
      </c>
      <c r="B3860" s="203"/>
      <c r="D3860" s="203"/>
      <c r="F3860" s="65"/>
    </row>
    <row r="3861" spans="1:7" s="209" customFormat="1">
      <c r="A3861" s="67" t="s">
        <v>660</v>
      </c>
      <c r="B3861" s="196">
        <v>2620</v>
      </c>
      <c r="C3861" s="197"/>
      <c r="D3861" s="214"/>
      <c r="E3861" s="197"/>
      <c r="F3861" s="391">
        <f>B3861*D3861</f>
        <v>0</v>
      </c>
      <c r="G3861" s="196"/>
    </row>
    <row r="3862" spans="1:7" s="198" customFormat="1">
      <c r="A3862" s="199"/>
      <c r="B3862" s="67"/>
      <c r="C3862" s="196"/>
      <c r="D3862" s="197"/>
      <c r="E3862" s="196"/>
      <c r="F3862" s="390"/>
      <c r="G3862" s="196"/>
    </row>
    <row r="3863" spans="1:7" s="198" customFormat="1">
      <c r="A3863" s="201" t="s">
        <v>661</v>
      </c>
      <c r="B3863" s="203"/>
      <c r="C3863" s="203"/>
      <c r="D3863" s="204"/>
      <c r="E3863" s="65"/>
      <c r="F3863" s="205"/>
      <c r="G3863" s="203"/>
    </row>
    <row r="3864" spans="1:7" s="198" customFormat="1" ht="38.25">
      <c r="A3864" s="201" t="s">
        <v>662</v>
      </c>
      <c r="B3864" s="203"/>
      <c r="C3864" s="203"/>
      <c r="D3864" s="204"/>
      <c r="E3864" s="65"/>
      <c r="F3864" s="205"/>
      <c r="G3864" s="203"/>
    </row>
    <row r="3865" spans="1:7" s="198" customFormat="1">
      <c r="A3865" s="201" t="s">
        <v>663</v>
      </c>
      <c r="B3865" s="200"/>
      <c r="C3865" s="196"/>
      <c r="D3865" s="197"/>
      <c r="E3865" s="196"/>
      <c r="F3865" s="390"/>
      <c r="G3865" s="196"/>
    </row>
    <row r="3866" spans="1:7" s="198" customFormat="1">
      <c r="A3866" s="203" t="s">
        <v>653</v>
      </c>
      <c r="B3866" s="203">
        <v>285</v>
      </c>
      <c r="C3866" s="204"/>
      <c r="D3866" s="211"/>
      <c r="E3866" s="204"/>
      <c r="F3866" s="68">
        <f>B3866*D3866</f>
        <v>0</v>
      </c>
      <c r="G3866" s="203"/>
    </row>
    <row r="3867" spans="1:7" s="198" customFormat="1">
      <c r="A3867" s="194"/>
      <c r="B3867" s="200"/>
      <c r="C3867" s="196"/>
      <c r="D3867" s="197"/>
      <c r="E3867" s="196"/>
      <c r="F3867" s="390"/>
      <c r="G3867" s="196"/>
    </row>
    <row r="3868" spans="1:7" s="198" customFormat="1" ht="25.5">
      <c r="A3868" s="199" t="s">
        <v>664</v>
      </c>
      <c r="B3868" s="200"/>
      <c r="C3868" s="196"/>
      <c r="D3868" s="197"/>
      <c r="E3868" s="196"/>
      <c r="F3868" s="390"/>
      <c r="G3868" s="196"/>
    </row>
    <row r="3869" spans="1:7" s="198" customFormat="1" ht="25.5">
      <c r="A3869" s="194" t="s">
        <v>665</v>
      </c>
      <c r="B3869" s="200"/>
      <c r="C3869" s="196"/>
      <c r="D3869" s="197"/>
      <c r="E3869" s="196"/>
      <c r="F3869" s="390"/>
      <c r="G3869" s="196"/>
    </row>
    <row r="3870" spans="1:7" s="198" customFormat="1">
      <c r="A3870" s="199" t="s">
        <v>666</v>
      </c>
      <c r="B3870" s="200"/>
      <c r="C3870" s="196"/>
      <c r="D3870" s="197"/>
      <c r="E3870" s="196"/>
      <c r="F3870" s="390"/>
      <c r="G3870" s="196"/>
    </row>
    <row r="3871" spans="1:7" s="209" customFormat="1">
      <c r="A3871" s="210" t="s">
        <v>667</v>
      </c>
      <c r="B3871" s="200"/>
      <c r="C3871" s="196"/>
      <c r="D3871" s="197"/>
      <c r="E3871" s="196"/>
      <c r="F3871" s="390"/>
      <c r="G3871" s="196"/>
    </row>
    <row r="3872" spans="1:7" s="209" customFormat="1">
      <c r="A3872" s="210" t="s">
        <v>668</v>
      </c>
      <c r="B3872" s="200"/>
      <c r="C3872" s="196"/>
      <c r="D3872" s="197"/>
      <c r="E3872" s="196"/>
      <c r="F3872" s="390"/>
      <c r="G3872" s="196"/>
    </row>
    <row r="3873" spans="1:7" s="209" customFormat="1" ht="25.5">
      <c r="A3873" s="194" t="s">
        <v>669</v>
      </c>
      <c r="B3873" s="203"/>
      <c r="D3873" s="203"/>
      <c r="F3873" s="65"/>
    </row>
    <row r="3874" spans="1:7" s="209" customFormat="1">
      <c r="A3874" s="200" t="s">
        <v>653</v>
      </c>
      <c r="B3874" s="196">
        <v>430</v>
      </c>
      <c r="C3874" s="197"/>
      <c r="D3874" s="214"/>
      <c r="E3874" s="197"/>
      <c r="F3874" s="391">
        <f>B3874*D3874</f>
        <v>0</v>
      </c>
      <c r="G3874" s="196"/>
    </row>
    <row r="3875" spans="1:7" s="209" customFormat="1">
      <c r="A3875" s="194"/>
      <c r="B3875" s="200"/>
      <c r="C3875" s="196"/>
      <c r="D3875" s="197"/>
      <c r="E3875" s="196"/>
      <c r="F3875" s="390"/>
      <c r="G3875" s="196"/>
    </row>
    <row r="3876" spans="1:7" s="209" customFormat="1" ht="25.5">
      <c r="A3876" s="201" t="s">
        <v>670</v>
      </c>
      <c r="B3876" s="203"/>
      <c r="C3876" s="203"/>
      <c r="D3876" s="204"/>
      <c r="E3876" s="65"/>
      <c r="F3876" s="205"/>
      <c r="G3876" s="203"/>
    </row>
    <row r="3877" spans="1:7" s="209" customFormat="1" ht="25.5">
      <c r="A3877" s="201" t="s">
        <v>671</v>
      </c>
      <c r="B3877" s="203"/>
      <c r="C3877" s="203"/>
      <c r="D3877" s="204"/>
      <c r="E3877" s="65"/>
      <c r="F3877" s="205"/>
      <c r="G3877" s="203"/>
    </row>
    <row r="3878" spans="1:7" s="209" customFormat="1">
      <c r="A3878" s="216" t="s">
        <v>672</v>
      </c>
      <c r="B3878" s="204"/>
      <c r="D3878" s="203"/>
      <c r="F3878" s="65"/>
    </row>
    <row r="3879" spans="1:7" s="209" customFormat="1">
      <c r="A3879" s="204" t="s">
        <v>44</v>
      </c>
      <c r="B3879" s="204">
        <v>157</v>
      </c>
      <c r="C3879" s="204"/>
      <c r="D3879" s="211"/>
      <c r="E3879" s="204"/>
      <c r="F3879" s="68">
        <f>B3879*D3879</f>
        <v>0</v>
      </c>
      <c r="G3879" s="204"/>
    </row>
    <row r="3880" spans="1:7" s="193" customFormat="1">
      <c r="A3880" s="194"/>
      <c r="B3880" s="200"/>
      <c r="C3880" s="196"/>
      <c r="D3880" s="197"/>
      <c r="E3880" s="196"/>
      <c r="F3880" s="390"/>
      <c r="G3880" s="196"/>
    </row>
    <row r="3881" spans="1:7" s="193" customFormat="1" ht="15.75">
      <c r="A3881" s="206" t="s">
        <v>673</v>
      </c>
      <c r="B3881" s="443"/>
      <c r="C3881" s="207"/>
      <c r="D3881" s="207"/>
      <c r="E3881" s="207"/>
      <c r="F3881" s="392">
        <f>SUM(F3847:F3879)</f>
        <v>0</v>
      </c>
    </row>
    <row r="3882" spans="1:7" s="209" customFormat="1">
      <c r="A3882" s="208"/>
      <c r="B3882" s="244"/>
      <c r="C3882" s="191"/>
      <c r="D3882" s="192"/>
      <c r="E3882" s="191"/>
      <c r="F3882" s="389"/>
      <c r="G3882" s="191"/>
    </row>
    <row r="3883" spans="1:7" s="209" customFormat="1" ht="16.5">
      <c r="A3883" s="189" t="s">
        <v>674</v>
      </c>
      <c r="B3883" s="244"/>
      <c r="C3883" s="191"/>
      <c r="D3883" s="192"/>
      <c r="E3883" s="191"/>
      <c r="F3883" s="389"/>
      <c r="G3883" s="191"/>
    </row>
    <row r="3884" spans="1:7" s="198" customFormat="1">
      <c r="A3884" s="208"/>
      <c r="B3884" s="244"/>
      <c r="C3884" s="191"/>
      <c r="D3884" s="192"/>
      <c r="E3884" s="191"/>
      <c r="F3884" s="389"/>
      <c r="G3884" s="191"/>
    </row>
    <row r="3885" spans="1:7" s="209" customFormat="1" ht="38.25">
      <c r="A3885" s="201" t="s">
        <v>675</v>
      </c>
      <c r="B3885" s="203"/>
      <c r="C3885" s="203"/>
      <c r="D3885" s="204"/>
      <c r="E3885" s="65"/>
      <c r="F3885" s="205"/>
      <c r="G3885" s="203"/>
    </row>
    <row r="3886" spans="1:7" s="209" customFormat="1">
      <c r="A3886" s="201" t="s">
        <v>676</v>
      </c>
      <c r="B3886" s="203"/>
      <c r="C3886" s="203"/>
      <c r="D3886" s="204"/>
      <c r="E3886" s="65"/>
      <c r="F3886" s="205"/>
      <c r="G3886" s="203"/>
    </row>
    <row r="3887" spans="1:7" s="209" customFormat="1">
      <c r="A3887" s="201" t="s">
        <v>677</v>
      </c>
      <c r="B3887" s="203"/>
      <c r="D3887" s="203"/>
      <c r="F3887" s="65"/>
    </row>
    <row r="3888" spans="1:7" s="209" customFormat="1">
      <c r="A3888" s="203" t="s">
        <v>653</v>
      </c>
      <c r="B3888" s="203">
        <v>14</v>
      </c>
      <c r="C3888" s="204"/>
      <c r="D3888" s="211"/>
      <c r="E3888" s="204"/>
      <c r="F3888" s="68">
        <f>B3888*D3888</f>
        <v>0</v>
      </c>
      <c r="G3888" s="203"/>
    </row>
    <row r="3889" spans="1:7" s="209" customFormat="1">
      <c r="A3889" s="201"/>
      <c r="B3889" s="203"/>
      <c r="C3889" s="203"/>
      <c r="D3889" s="204"/>
      <c r="E3889" s="65"/>
      <c r="F3889" s="205"/>
      <c r="G3889" s="203"/>
    </row>
    <row r="3890" spans="1:7" s="209" customFormat="1" ht="38.25">
      <c r="A3890" s="201" t="s">
        <v>678</v>
      </c>
      <c r="B3890" s="203"/>
      <c r="C3890" s="203"/>
      <c r="D3890" s="204"/>
      <c r="E3890" s="65"/>
      <c r="F3890" s="205"/>
      <c r="G3890" s="203"/>
    </row>
    <row r="3891" spans="1:7" s="209" customFormat="1" ht="25.5">
      <c r="A3891" s="201" t="s">
        <v>679</v>
      </c>
      <c r="B3891" s="203"/>
      <c r="C3891" s="203"/>
      <c r="D3891" s="204"/>
      <c r="E3891" s="65"/>
      <c r="F3891" s="205"/>
      <c r="G3891" s="203"/>
    </row>
    <row r="3892" spans="1:7" s="209" customFormat="1">
      <c r="A3892" s="201" t="s">
        <v>677</v>
      </c>
      <c r="B3892" s="203"/>
      <c r="D3892" s="203"/>
      <c r="F3892" s="65"/>
    </row>
    <row r="3893" spans="1:7" s="209" customFormat="1">
      <c r="A3893" s="203" t="s">
        <v>653</v>
      </c>
      <c r="B3893" s="203">
        <v>27</v>
      </c>
      <c r="C3893" s="204"/>
      <c r="D3893" s="211"/>
      <c r="E3893" s="204"/>
      <c r="F3893" s="68">
        <f>B3893*D3893</f>
        <v>0</v>
      </c>
      <c r="G3893" s="203"/>
    </row>
    <row r="3894" spans="1:7" s="198" customFormat="1">
      <c r="A3894" s="194"/>
      <c r="B3894" s="200"/>
      <c r="C3894" s="196"/>
      <c r="D3894" s="197"/>
      <c r="E3894" s="196"/>
      <c r="F3894" s="390"/>
      <c r="G3894" s="196"/>
    </row>
    <row r="3895" spans="1:7" s="66" customFormat="1" ht="25.5">
      <c r="A3895" s="216" t="s">
        <v>680</v>
      </c>
      <c r="B3895" s="67"/>
      <c r="D3895" s="203"/>
      <c r="F3895" s="65"/>
    </row>
    <row r="3896" spans="1:7" s="66" customFormat="1">
      <c r="A3896" s="211" t="s">
        <v>681</v>
      </c>
      <c r="B3896" s="211">
        <v>2050</v>
      </c>
      <c r="C3896" s="204"/>
      <c r="D3896" s="211"/>
      <c r="E3896" s="204"/>
      <c r="F3896" s="68">
        <f>B3896*D3896</f>
        <v>0</v>
      </c>
      <c r="G3896" s="204"/>
    </row>
    <row r="3897" spans="1:7" s="66" customFormat="1">
      <c r="A3897" s="199"/>
      <c r="B3897" s="200"/>
      <c r="C3897" s="196"/>
      <c r="D3897" s="197"/>
      <c r="E3897" s="196"/>
      <c r="F3897" s="390"/>
      <c r="G3897" s="196"/>
    </row>
    <row r="3898" spans="1:7" s="66" customFormat="1" ht="15.75">
      <c r="A3898" s="206" t="s">
        <v>682</v>
      </c>
      <c r="B3898" s="443"/>
      <c r="C3898" s="207"/>
      <c r="D3898" s="207"/>
      <c r="E3898" s="207"/>
      <c r="F3898" s="392">
        <f>SUM(F3885:F3896)</f>
        <v>0</v>
      </c>
    </row>
    <row r="3899" spans="1:7" s="66" customFormat="1">
      <c r="A3899" s="199"/>
      <c r="B3899" s="67"/>
      <c r="C3899" s="196"/>
      <c r="D3899" s="197"/>
      <c r="E3899" s="196"/>
      <c r="F3899" s="390"/>
      <c r="G3899" s="196"/>
    </row>
    <row r="3900" spans="1:7" s="66" customFormat="1" ht="16.5">
      <c r="A3900" s="189" t="s">
        <v>683</v>
      </c>
      <c r="B3900" s="244"/>
      <c r="C3900" s="191"/>
      <c r="D3900" s="192"/>
      <c r="E3900" s="191"/>
      <c r="F3900" s="389"/>
      <c r="G3900" s="191"/>
    </row>
    <row r="3901" spans="1:7" s="66" customFormat="1">
      <c r="A3901" s="208"/>
      <c r="B3901" s="244"/>
      <c r="C3901" s="191"/>
      <c r="D3901" s="192"/>
      <c r="E3901" s="191"/>
      <c r="F3901" s="389"/>
      <c r="G3901" s="191"/>
    </row>
    <row r="3902" spans="1:7" s="198" customFormat="1">
      <c r="A3902" s="199"/>
      <c r="B3902" s="67"/>
      <c r="C3902" s="203"/>
      <c r="D3902" s="204"/>
      <c r="E3902" s="203"/>
      <c r="F3902" s="205"/>
      <c r="G3902" s="203"/>
    </row>
    <row r="3903" spans="1:7" s="198" customFormat="1" ht="25.5">
      <c r="A3903" s="199" t="s">
        <v>684</v>
      </c>
      <c r="B3903" s="200"/>
      <c r="C3903" s="196"/>
      <c r="D3903" s="197"/>
      <c r="E3903" s="196"/>
      <c r="F3903" s="390"/>
      <c r="G3903" s="196"/>
    </row>
    <row r="3904" spans="1:7" s="198" customFormat="1" ht="51">
      <c r="A3904" s="199" t="s">
        <v>685</v>
      </c>
      <c r="B3904" s="200"/>
      <c r="C3904" s="196"/>
      <c r="D3904" s="197"/>
      <c r="E3904" s="196"/>
      <c r="F3904" s="390"/>
      <c r="G3904" s="196"/>
    </row>
    <row r="3905" spans="1:7" s="198" customFormat="1">
      <c r="A3905" s="194" t="s">
        <v>686</v>
      </c>
      <c r="B3905" s="200"/>
      <c r="C3905" s="196"/>
      <c r="D3905" s="197"/>
      <c r="E3905" s="196"/>
      <c r="F3905" s="390"/>
      <c r="G3905" s="196"/>
    </row>
    <row r="3906" spans="1:7" s="198" customFormat="1">
      <c r="A3906" s="200" t="s">
        <v>44</v>
      </c>
      <c r="B3906" s="196">
        <v>690</v>
      </c>
      <c r="C3906" s="197"/>
      <c r="D3906" s="214"/>
      <c r="E3906" s="197"/>
      <c r="F3906" s="391">
        <f>B3906*D3906</f>
        <v>0</v>
      </c>
      <c r="G3906" s="196"/>
    </row>
    <row r="3907" spans="1:7" s="198" customFormat="1">
      <c r="A3907" s="194"/>
      <c r="B3907" s="200"/>
      <c r="C3907" s="196"/>
      <c r="D3907" s="197"/>
      <c r="E3907" s="196"/>
      <c r="F3907" s="390"/>
      <c r="G3907" s="196"/>
    </row>
    <row r="3908" spans="1:7" s="198" customFormat="1" ht="25.5">
      <c r="A3908" s="199" t="s">
        <v>687</v>
      </c>
      <c r="B3908" s="200"/>
      <c r="C3908" s="196"/>
      <c r="D3908" s="197"/>
      <c r="E3908" s="196"/>
      <c r="F3908" s="390"/>
      <c r="G3908" s="196"/>
    </row>
    <row r="3909" spans="1:7" s="193" customFormat="1" ht="51">
      <c r="A3909" s="199" t="s">
        <v>688</v>
      </c>
      <c r="B3909" s="200"/>
      <c r="C3909" s="196"/>
      <c r="D3909" s="197"/>
      <c r="E3909" s="196"/>
      <c r="F3909" s="390"/>
      <c r="G3909" s="196"/>
    </row>
    <row r="3910" spans="1:7" s="193" customFormat="1">
      <c r="A3910" s="212" t="s">
        <v>686</v>
      </c>
      <c r="B3910" s="244"/>
      <c r="D3910" s="191"/>
      <c r="F3910" s="401"/>
    </row>
    <row r="3911" spans="1:7" s="193" customFormat="1">
      <c r="A3911" s="213" t="s">
        <v>44</v>
      </c>
      <c r="B3911" s="197">
        <v>300</v>
      </c>
      <c r="C3911" s="197"/>
      <c r="D3911" s="214"/>
      <c r="E3911" s="197"/>
      <c r="F3911" s="391">
        <f>B3911*D3911</f>
        <v>0</v>
      </c>
      <c r="G3911" s="197"/>
    </row>
    <row r="3912" spans="1:7" s="193" customFormat="1">
      <c r="A3912" s="212"/>
      <c r="B3912" s="239"/>
      <c r="C3912" s="197"/>
      <c r="D3912" s="197"/>
      <c r="E3912" s="197"/>
      <c r="F3912" s="390"/>
      <c r="G3912" s="197"/>
    </row>
    <row r="3913" spans="1:7" s="193" customFormat="1" ht="25.5">
      <c r="A3913" s="201" t="s">
        <v>689</v>
      </c>
      <c r="B3913" s="200"/>
      <c r="C3913" s="196"/>
      <c r="D3913" s="197"/>
      <c r="E3913" s="196"/>
      <c r="F3913" s="390"/>
      <c r="G3913" s="196"/>
    </row>
    <row r="3914" spans="1:7" s="66" customFormat="1" ht="63.75">
      <c r="A3914" s="194" t="s">
        <v>690</v>
      </c>
      <c r="B3914" s="200"/>
      <c r="C3914" s="196"/>
      <c r="D3914" s="197"/>
      <c r="E3914" s="196"/>
      <c r="F3914" s="390"/>
      <c r="G3914" s="196"/>
    </row>
    <row r="3915" spans="1:7" s="66" customFormat="1">
      <c r="A3915" s="212" t="s">
        <v>691</v>
      </c>
      <c r="B3915" s="289"/>
      <c r="D3915" s="203"/>
      <c r="F3915" s="65"/>
    </row>
    <row r="3916" spans="1:7" s="66" customFormat="1">
      <c r="A3916" s="239" t="s">
        <v>646</v>
      </c>
      <c r="B3916" s="197">
        <v>470</v>
      </c>
      <c r="C3916" s="197"/>
      <c r="D3916" s="214"/>
      <c r="E3916" s="197"/>
      <c r="F3916" s="391">
        <f>B3916*D3916</f>
        <v>0</v>
      </c>
      <c r="G3916" s="197"/>
    </row>
    <row r="3917" spans="1:7" s="209" customFormat="1">
      <c r="A3917" s="194"/>
      <c r="B3917" s="200"/>
      <c r="C3917" s="196"/>
      <c r="D3917" s="197"/>
      <c r="E3917" s="196"/>
      <c r="F3917" s="390"/>
      <c r="G3917" s="196"/>
    </row>
    <row r="3918" spans="1:7" s="209" customFormat="1" ht="15.75">
      <c r="A3918" s="206" t="s">
        <v>692</v>
      </c>
      <c r="B3918" s="443"/>
      <c r="C3918" s="207"/>
      <c r="D3918" s="207"/>
      <c r="E3918" s="207"/>
      <c r="F3918" s="392">
        <f>SUM(F3903:F3916)</f>
        <v>0</v>
      </c>
    </row>
    <row r="3919" spans="1:7" s="193" customFormat="1">
      <c r="A3919" s="208"/>
      <c r="B3919" s="244"/>
      <c r="C3919" s="191"/>
      <c r="D3919" s="192"/>
      <c r="E3919" s="191"/>
      <c r="F3919" s="389"/>
      <c r="G3919" s="191"/>
    </row>
    <row r="3920" spans="1:7" s="66" customFormat="1" ht="16.5">
      <c r="A3920" s="189" t="s">
        <v>693</v>
      </c>
      <c r="B3920" s="244"/>
      <c r="C3920" s="191"/>
      <c r="D3920" s="192"/>
      <c r="E3920" s="191"/>
      <c r="F3920" s="389"/>
      <c r="G3920" s="191"/>
    </row>
    <row r="3921" spans="1:7" s="198" customFormat="1">
      <c r="A3921" s="199"/>
      <c r="B3921" s="200"/>
      <c r="C3921" s="203"/>
      <c r="D3921" s="204"/>
      <c r="E3921" s="203"/>
      <c r="F3921" s="205"/>
      <c r="G3921" s="203"/>
    </row>
    <row r="3922" spans="1:7" s="198" customFormat="1" ht="25.5">
      <c r="A3922" s="201" t="s">
        <v>694</v>
      </c>
      <c r="B3922" s="203"/>
      <c r="C3922" s="203"/>
      <c r="D3922" s="204"/>
      <c r="E3922" s="65"/>
      <c r="F3922" s="205"/>
      <c r="G3922" s="203"/>
    </row>
    <row r="3923" spans="1:7" s="198" customFormat="1" ht="25.5">
      <c r="A3923" s="201" t="s">
        <v>695</v>
      </c>
      <c r="B3923" s="200"/>
      <c r="C3923" s="196"/>
      <c r="D3923" s="197"/>
      <c r="E3923" s="196"/>
      <c r="F3923" s="390"/>
      <c r="G3923" s="196"/>
    </row>
    <row r="3924" spans="1:7" s="198" customFormat="1">
      <c r="A3924" s="202" t="s">
        <v>646</v>
      </c>
      <c r="B3924" s="203">
        <v>2150</v>
      </c>
      <c r="C3924" s="204"/>
      <c r="D3924" s="211"/>
      <c r="E3924" s="205"/>
      <c r="F3924" s="68">
        <f>B3924*D3924</f>
        <v>0</v>
      </c>
      <c r="G3924" s="203"/>
    </row>
    <row r="3925" spans="1:7" s="198" customFormat="1">
      <c r="A3925" s="199"/>
      <c r="B3925" s="200"/>
      <c r="C3925" s="203"/>
      <c r="D3925" s="204"/>
      <c r="E3925" s="203"/>
      <c r="F3925" s="205"/>
      <c r="G3925" s="203"/>
    </row>
    <row r="3926" spans="1:7" s="198" customFormat="1" ht="25.5">
      <c r="A3926" s="215" t="s">
        <v>696</v>
      </c>
      <c r="B3926" s="203"/>
      <c r="C3926" s="203"/>
      <c r="D3926" s="204"/>
      <c r="E3926" s="65"/>
      <c r="F3926" s="205"/>
      <c r="G3926" s="203"/>
    </row>
    <row r="3927" spans="1:7" s="198" customFormat="1" ht="25.5">
      <c r="A3927" s="216" t="s">
        <v>697</v>
      </c>
      <c r="B3927" s="239"/>
      <c r="C3927" s="197"/>
      <c r="D3927" s="197"/>
      <c r="E3927" s="197"/>
      <c r="F3927" s="390"/>
      <c r="G3927" s="196"/>
    </row>
    <row r="3928" spans="1:7" s="198" customFormat="1">
      <c r="A3928" s="204" t="s">
        <v>646</v>
      </c>
      <c r="B3928" s="204">
        <v>2150</v>
      </c>
      <c r="C3928" s="204"/>
      <c r="D3928" s="211"/>
      <c r="E3928" s="204"/>
      <c r="F3928" s="68">
        <f>B3928*D3928</f>
        <v>0</v>
      </c>
      <c r="G3928" s="204"/>
    </row>
    <row r="3929" spans="1:7" s="198" customFormat="1">
      <c r="A3929" s="201"/>
      <c r="B3929" s="203"/>
      <c r="C3929" s="203"/>
      <c r="D3929" s="204"/>
      <c r="E3929" s="65"/>
      <c r="F3929" s="205"/>
      <c r="G3929" s="203"/>
    </row>
    <row r="3930" spans="1:7" s="198" customFormat="1">
      <c r="A3930" s="217" t="s">
        <v>698</v>
      </c>
      <c r="B3930" s="444"/>
      <c r="C3930" s="218"/>
      <c r="D3930" s="218"/>
      <c r="E3930" s="218"/>
      <c r="F3930" s="394">
        <f>SUM(F3922:F3928)</f>
        <v>0</v>
      </c>
      <c r="G3930" s="196"/>
    </row>
    <row r="3931" spans="1:7" s="198" customFormat="1">
      <c r="A3931" s="208"/>
      <c r="B3931" s="244"/>
      <c r="C3931" s="191"/>
      <c r="D3931" s="192"/>
      <c r="E3931" s="191"/>
      <c r="F3931" s="389"/>
      <c r="G3931" s="191"/>
    </row>
    <row r="3932" spans="1:7" s="198" customFormat="1" ht="16.5">
      <c r="A3932" s="189" t="s">
        <v>699</v>
      </c>
      <c r="B3932" s="244"/>
      <c r="C3932" s="191"/>
      <c r="D3932" s="192"/>
      <c r="E3932" s="191"/>
      <c r="F3932" s="389"/>
      <c r="G3932" s="191"/>
    </row>
    <row r="3933" spans="1:7" s="198" customFormat="1">
      <c r="A3933" s="208"/>
      <c r="B3933" s="244"/>
      <c r="C3933" s="191"/>
      <c r="D3933" s="192"/>
      <c r="E3933" s="191"/>
      <c r="F3933" s="389"/>
      <c r="G3933" s="191"/>
    </row>
    <row r="3934" spans="1:7" s="198" customFormat="1" ht="25.5">
      <c r="A3934" s="201" t="s">
        <v>700</v>
      </c>
      <c r="B3934" s="203"/>
      <c r="C3934" s="203"/>
      <c r="D3934" s="204"/>
      <c r="E3934" s="65"/>
      <c r="F3934" s="205"/>
      <c r="G3934" s="203"/>
    </row>
    <row r="3935" spans="1:7" s="198" customFormat="1" ht="25.5">
      <c r="A3935" s="201" t="s">
        <v>701</v>
      </c>
      <c r="B3935" s="203"/>
      <c r="C3935" s="203"/>
      <c r="D3935" s="204"/>
      <c r="E3935" s="65"/>
      <c r="F3935" s="205"/>
      <c r="G3935" s="203"/>
    </row>
    <row r="3936" spans="1:7" s="198" customFormat="1" ht="25.5">
      <c r="A3936" s="216" t="s">
        <v>702</v>
      </c>
      <c r="B3936" s="239"/>
      <c r="C3936" s="197"/>
      <c r="D3936" s="197"/>
      <c r="E3936" s="197"/>
      <c r="F3936" s="390"/>
      <c r="G3936" s="196"/>
    </row>
    <row r="3937" spans="1:7" s="198" customFormat="1">
      <c r="A3937" s="219" t="s">
        <v>44</v>
      </c>
      <c r="B3937" s="204">
        <v>30</v>
      </c>
      <c r="C3937" s="204"/>
      <c r="D3937" s="211"/>
      <c r="E3937" s="205"/>
      <c r="F3937" s="68">
        <f>B3937*D3937</f>
        <v>0</v>
      </c>
      <c r="G3937" s="204"/>
    </row>
    <row r="3938" spans="1:7" s="198" customFormat="1">
      <c r="A3938" s="208"/>
      <c r="B3938" s="244"/>
      <c r="C3938" s="191"/>
      <c r="D3938" s="192"/>
      <c r="E3938" s="191"/>
      <c r="F3938" s="389"/>
      <c r="G3938" s="191"/>
    </row>
    <row r="3939" spans="1:7" s="198" customFormat="1" ht="15.75">
      <c r="A3939" s="206" t="s">
        <v>703</v>
      </c>
      <c r="B3939" s="443"/>
      <c r="C3939" s="207"/>
      <c r="D3939" s="207"/>
      <c r="E3939" s="207"/>
      <c r="F3939" s="392">
        <f>SUM(F3934:F3937)</f>
        <v>0</v>
      </c>
      <c r="G3939" s="196"/>
    </row>
    <row r="3940" spans="1:7" s="198" customFormat="1">
      <c r="A3940" s="208"/>
      <c r="B3940" s="244"/>
      <c r="C3940" s="191"/>
      <c r="D3940" s="192"/>
      <c r="E3940" s="191"/>
      <c r="F3940" s="389"/>
      <c r="G3940" s="191"/>
    </row>
    <row r="3941" spans="1:7" s="198" customFormat="1">
      <c r="A3941" s="208"/>
      <c r="B3941" s="244"/>
      <c r="C3941" s="191"/>
      <c r="D3941" s="192"/>
      <c r="E3941" s="191"/>
      <c r="F3941" s="389"/>
      <c r="G3941" s="191"/>
    </row>
    <row r="3942" spans="1:7" s="198" customFormat="1" ht="18">
      <c r="A3942" s="220" t="s">
        <v>706</v>
      </c>
      <c r="B3942" s="200"/>
      <c r="C3942" s="196"/>
      <c r="D3942" s="197"/>
      <c r="E3942" s="196"/>
      <c r="F3942" s="390"/>
      <c r="G3942" s="196"/>
    </row>
    <row r="3943" spans="1:7" s="198" customFormat="1" ht="18">
      <c r="A3943" s="220"/>
      <c r="B3943" s="200"/>
      <c r="C3943" s="196"/>
      <c r="D3943" s="197"/>
      <c r="E3943" s="196"/>
      <c r="F3943" s="390"/>
      <c r="G3943" s="196"/>
    </row>
    <row r="3944" spans="1:7" s="198" customFormat="1" ht="18">
      <c r="A3944" s="240" t="s">
        <v>626</v>
      </c>
      <c r="B3944" s="200"/>
      <c r="C3944" s="196"/>
      <c r="D3944" s="197"/>
      <c r="E3944" s="196"/>
      <c r="F3944" s="390"/>
      <c r="G3944" s="196"/>
    </row>
    <row r="3945" spans="1:7" s="198" customFormat="1" ht="18">
      <c r="A3945" s="225"/>
      <c r="B3945" s="200"/>
      <c r="C3945" s="196"/>
      <c r="D3945" s="197"/>
      <c r="E3945" s="196"/>
      <c r="F3945" s="390"/>
      <c r="G3945" s="196"/>
    </row>
    <row r="3946" spans="1:7" s="198" customFormat="1" ht="18">
      <c r="A3946" s="220"/>
      <c r="B3946" s="200"/>
      <c r="C3946" s="196"/>
      <c r="D3946" s="197"/>
      <c r="E3946" s="196"/>
      <c r="F3946" s="390"/>
      <c r="G3946" s="196"/>
    </row>
    <row r="3947" spans="1:7" s="198" customFormat="1">
      <c r="A3947" s="194"/>
      <c r="B3947" s="200"/>
      <c r="C3947" s="196"/>
      <c r="D3947" s="197"/>
      <c r="E3947" s="196"/>
      <c r="F3947" s="390"/>
      <c r="G3947" s="196"/>
    </row>
    <row r="3948" spans="1:7" s="198" customFormat="1" ht="18">
      <c r="A3948" s="221" t="s">
        <v>627</v>
      </c>
      <c r="B3948" s="211"/>
      <c r="C3948" s="222"/>
      <c r="D3948" s="211"/>
      <c r="E3948" s="223"/>
      <c r="F3948" s="224">
        <f>F3843</f>
        <v>0</v>
      </c>
      <c r="G3948" s="196"/>
    </row>
    <row r="3949" spans="1:7" s="198" customFormat="1" ht="18">
      <c r="A3949" s="225"/>
      <c r="B3949" s="204"/>
      <c r="C3949" s="226"/>
      <c r="D3949" s="204"/>
      <c r="E3949" s="205"/>
      <c r="F3949" s="227"/>
      <c r="G3949" s="196"/>
    </row>
    <row r="3950" spans="1:7" s="198" customFormat="1" ht="18">
      <c r="A3950" s="221" t="s">
        <v>648</v>
      </c>
      <c r="B3950" s="211"/>
      <c r="C3950" s="222"/>
      <c r="D3950" s="211"/>
      <c r="E3950" s="223"/>
      <c r="F3950" s="224">
        <f>F3881</f>
        <v>0</v>
      </c>
      <c r="G3950" s="196"/>
    </row>
    <row r="3951" spans="1:7" s="198" customFormat="1">
      <c r="A3951" s="199"/>
      <c r="B3951" s="200"/>
      <c r="C3951" s="196"/>
      <c r="D3951" s="197"/>
      <c r="E3951" s="196"/>
      <c r="F3951" s="393"/>
      <c r="G3951" s="196"/>
    </row>
    <row r="3952" spans="1:7" s="198" customFormat="1" ht="18">
      <c r="A3952" s="221" t="s">
        <v>674</v>
      </c>
      <c r="B3952" s="211"/>
      <c r="C3952" s="222"/>
      <c r="D3952" s="211"/>
      <c r="E3952" s="223"/>
      <c r="F3952" s="224">
        <f>F3898</f>
        <v>0</v>
      </c>
      <c r="G3952" s="196"/>
    </row>
    <row r="3953" spans="1:8" s="198" customFormat="1">
      <c r="A3953" s="199"/>
      <c r="B3953" s="200"/>
      <c r="C3953" s="196"/>
      <c r="D3953" s="197"/>
      <c r="E3953" s="196"/>
      <c r="F3953" s="393"/>
      <c r="G3953" s="196"/>
    </row>
    <row r="3954" spans="1:8" s="198" customFormat="1" ht="18">
      <c r="A3954" s="221" t="s">
        <v>704</v>
      </c>
      <c r="B3954" s="211"/>
      <c r="C3954" s="222"/>
      <c r="D3954" s="211"/>
      <c r="E3954" s="223"/>
      <c r="F3954" s="224">
        <f>F3918</f>
        <v>0</v>
      </c>
      <c r="G3954" s="196"/>
    </row>
    <row r="3955" spans="1:8" s="198" customFormat="1">
      <c r="A3955" s="199"/>
      <c r="B3955" s="200"/>
      <c r="C3955" s="196"/>
      <c r="D3955" s="197"/>
      <c r="E3955" s="196"/>
      <c r="F3955" s="393"/>
      <c r="G3955" s="196"/>
    </row>
    <row r="3956" spans="1:8" s="198" customFormat="1" ht="18">
      <c r="A3956" s="221" t="s">
        <v>693</v>
      </c>
      <c r="B3956" s="211"/>
      <c r="C3956" s="222"/>
      <c r="D3956" s="211"/>
      <c r="E3956" s="223"/>
      <c r="F3956" s="224">
        <f>F3930</f>
        <v>0</v>
      </c>
      <c r="G3956" s="196"/>
    </row>
    <row r="3957" spans="1:8" s="198" customFormat="1">
      <c r="A3957" s="228"/>
      <c r="B3957" s="239"/>
      <c r="C3957" s="197"/>
      <c r="D3957" s="197"/>
      <c r="E3957" s="197"/>
      <c r="F3957" s="390"/>
      <c r="G3957" s="196"/>
    </row>
    <row r="3958" spans="1:8" s="198" customFormat="1" ht="18.75" thickBot="1">
      <c r="A3958" s="229" t="s">
        <v>699</v>
      </c>
      <c r="B3958" s="383"/>
      <c r="C3958" s="231"/>
      <c r="D3958" s="383"/>
      <c r="E3958" s="232"/>
      <c r="F3958" s="233">
        <f>F3939</f>
        <v>0</v>
      </c>
      <c r="G3958" s="196"/>
    </row>
    <row r="3959" spans="1:8" s="198" customFormat="1">
      <c r="A3959" s="228"/>
      <c r="B3959" s="239"/>
      <c r="C3959" s="197"/>
      <c r="D3959" s="197"/>
      <c r="E3959" s="197"/>
      <c r="F3959" s="390"/>
      <c r="G3959" s="196"/>
    </row>
    <row r="3960" spans="1:8" s="198" customFormat="1" ht="18">
      <c r="A3960" s="234" t="s">
        <v>23</v>
      </c>
      <c r="B3960" s="419"/>
      <c r="C3960" s="235"/>
      <c r="D3960" s="419"/>
      <c r="E3960" s="235"/>
      <c r="F3960" s="224">
        <f>SUM(F3948:F3958)</f>
        <v>0</v>
      </c>
      <c r="G3960" s="196"/>
    </row>
    <row r="3961" spans="1:8" s="198" customFormat="1" ht="18">
      <c r="A3961" s="220" t="s">
        <v>252</v>
      </c>
      <c r="B3961" s="203"/>
      <c r="C3961" s="66"/>
      <c r="D3961" s="203"/>
      <c r="E3961" s="65"/>
      <c r="F3961" s="236">
        <f>0.25*F3960</f>
        <v>0</v>
      </c>
      <c r="G3961" s="196"/>
    </row>
    <row r="3962" spans="1:8" s="198" customFormat="1" ht="18.75" thickBot="1">
      <c r="A3962" s="237" t="s">
        <v>705</v>
      </c>
      <c r="B3962" s="420"/>
      <c r="C3962" s="238"/>
      <c r="D3962" s="420"/>
      <c r="E3962" s="238"/>
      <c r="F3962" s="233">
        <f>SUM(F3960:F3961)</f>
        <v>0</v>
      </c>
      <c r="G3962" s="196"/>
    </row>
    <row r="3963" spans="1:8" s="198" customFormat="1">
      <c r="A3963" s="194"/>
      <c r="B3963" s="200"/>
      <c r="C3963" s="196"/>
      <c r="D3963" s="197"/>
      <c r="E3963" s="196"/>
      <c r="F3963" s="390"/>
      <c r="G3963" s="196"/>
    </row>
    <row r="3965" spans="1:8" s="198" customFormat="1" ht="18">
      <c r="A3965" s="356" t="s">
        <v>742</v>
      </c>
      <c r="B3965" s="242"/>
      <c r="C3965" s="241"/>
      <c r="D3965" s="421"/>
      <c r="E3965" s="241"/>
      <c r="F3965" s="402"/>
      <c r="G3965" s="241"/>
      <c r="H3965" s="195"/>
    </row>
    <row r="3966" spans="1:8" s="198" customFormat="1">
      <c r="B3966" s="200"/>
      <c r="C3966" s="195"/>
      <c r="D3966" s="196"/>
      <c r="E3966" s="195"/>
      <c r="F3966" s="393"/>
      <c r="G3966" s="195"/>
      <c r="H3966" s="195"/>
    </row>
    <row r="3967" spans="1:8" s="193" customFormat="1" ht="16.5">
      <c r="A3967" s="243" t="s">
        <v>707</v>
      </c>
      <c r="B3967" s="445"/>
      <c r="C3967" s="190"/>
      <c r="D3967" s="191"/>
      <c r="E3967" s="190"/>
      <c r="F3967" s="401"/>
      <c r="G3967" s="190"/>
      <c r="H3967" s="190"/>
    </row>
    <row r="3968" spans="1:8" s="66" customFormat="1">
      <c r="B3968" s="67"/>
      <c r="C3968" s="150"/>
      <c r="D3968" s="203"/>
      <c r="E3968" s="150"/>
      <c r="F3968" s="65"/>
      <c r="G3968" s="150"/>
      <c r="H3968" s="150"/>
    </row>
    <row r="3969" spans="1:8" s="66" customFormat="1" ht="127.5">
      <c r="A3969" s="245" t="s">
        <v>708</v>
      </c>
      <c r="B3969" s="67"/>
      <c r="C3969" s="150"/>
      <c r="D3969" s="203"/>
      <c r="E3969" s="150"/>
      <c r="F3969" s="65"/>
      <c r="G3969" s="150"/>
      <c r="H3969" s="150"/>
    </row>
    <row r="3970" spans="1:8" s="66" customFormat="1">
      <c r="A3970" s="66" t="s">
        <v>709</v>
      </c>
      <c r="B3970" s="67"/>
      <c r="C3970" s="150"/>
      <c r="D3970" s="203"/>
      <c r="E3970" s="150"/>
      <c r="F3970" s="65"/>
      <c r="G3970" s="150"/>
      <c r="H3970" s="150"/>
    </row>
    <row r="3971" spans="1:8" s="66" customFormat="1" ht="12.2" customHeight="1">
      <c r="A3971" s="246" t="s">
        <v>710</v>
      </c>
      <c r="B3971" s="274"/>
      <c r="C3971" s="150"/>
      <c r="D3971" s="203"/>
      <c r="E3971" s="150"/>
      <c r="F3971" s="65"/>
      <c r="G3971" s="150"/>
      <c r="H3971" s="150"/>
    </row>
    <row r="3972" spans="1:8" s="66" customFormat="1">
      <c r="A3972" s="67" t="s">
        <v>45</v>
      </c>
      <c r="B3972" s="67">
        <v>3</v>
      </c>
      <c r="C3972" s="67"/>
      <c r="D3972" s="211"/>
      <c r="E3972" s="203"/>
      <c r="F3972" s="68">
        <f>B3972*D3972</f>
        <v>0</v>
      </c>
      <c r="G3972" s="202"/>
      <c r="H3972" s="202"/>
    </row>
    <row r="3973" spans="1:8" s="66" customFormat="1">
      <c r="B3973" s="67"/>
      <c r="C3973" s="150"/>
      <c r="D3973" s="203"/>
      <c r="E3973" s="150"/>
      <c r="F3973" s="65"/>
      <c r="G3973" s="150"/>
      <c r="H3973" s="150"/>
    </row>
    <row r="3974" spans="1:8" s="66" customFormat="1">
      <c r="A3974" s="66" t="s">
        <v>711</v>
      </c>
      <c r="B3974" s="67"/>
      <c r="C3974" s="150"/>
      <c r="D3974" s="203"/>
      <c r="E3974" s="150"/>
      <c r="F3974" s="65"/>
      <c r="G3974" s="202"/>
      <c r="H3974" s="202"/>
    </row>
    <row r="3975" spans="1:8" s="66" customFormat="1">
      <c r="A3975" s="246" t="s">
        <v>712</v>
      </c>
      <c r="B3975" s="274"/>
      <c r="C3975" s="150"/>
      <c r="D3975" s="203"/>
      <c r="E3975" s="150"/>
      <c r="F3975" s="65"/>
      <c r="G3975" s="202"/>
      <c r="H3975" s="202"/>
    </row>
    <row r="3976" spans="1:8" s="66" customFormat="1">
      <c r="A3976" s="67" t="s">
        <v>45</v>
      </c>
      <c r="B3976" s="67">
        <v>11</v>
      </c>
      <c r="C3976" s="67"/>
      <c r="D3976" s="211"/>
      <c r="E3976" s="203"/>
      <c r="F3976" s="68">
        <f>B3976*D3976</f>
        <v>0</v>
      </c>
    </row>
    <row r="3977" spans="1:8" s="66" customFormat="1" ht="12.2" customHeight="1">
      <c r="A3977" s="246" t="s">
        <v>713</v>
      </c>
      <c r="B3977" s="274"/>
      <c r="C3977" s="150"/>
      <c r="D3977" s="203"/>
      <c r="E3977" s="150"/>
      <c r="F3977" s="65"/>
      <c r="G3977" s="202"/>
      <c r="H3977" s="202"/>
    </row>
    <row r="3978" spans="1:8" s="66" customFormat="1">
      <c r="A3978" s="67" t="s">
        <v>45</v>
      </c>
      <c r="B3978" s="67">
        <v>1</v>
      </c>
      <c r="C3978" s="67"/>
      <c r="D3978" s="211"/>
      <c r="E3978" s="203"/>
      <c r="F3978" s="68">
        <f>B3978*D3978</f>
        <v>0</v>
      </c>
    </row>
    <row r="3979" spans="1:8" s="66" customFormat="1" ht="12.2" customHeight="1">
      <c r="A3979" s="246" t="s">
        <v>714</v>
      </c>
      <c r="B3979" s="274"/>
      <c r="C3979" s="150"/>
      <c r="D3979" s="203"/>
      <c r="E3979" s="150"/>
      <c r="F3979" s="65"/>
      <c r="G3979" s="202"/>
      <c r="H3979" s="202"/>
    </row>
    <row r="3980" spans="1:8" s="66" customFormat="1">
      <c r="A3980" s="67" t="s">
        <v>45</v>
      </c>
      <c r="B3980" s="67">
        <v>2</v>
      </c>
      <c r="C3980" s="67"/>
      <c r="D3980" s="211"/>
      <c r="E3980" s="203"/>
      <c r="F3980" s="68">
        <f>B3980*D3980</f>
        <v>0</v>
      </c>
    </row>
    <row r="3981" spans="1:8" s="66" customFormat="1" ht="12.2" customHeight="1">
      <c r="A3981" s="246" t="s">
        <v>715</v>
      </c>
      <c r="B3981" s="274"/>
      <c r="C3981" s="150"/>
      <c r="D3981" s="203"/>
      <c r="E3981" s="150"/>
      <c r="F3981" s="65"/>
      <c r="G3981" s="202"/>
      <c r="H3981" s="202"/>
    </row>
    <row r="3982" spans="1:8" s="66" customFormat="1">
      <c r="A3982" s="67" t="s">
        <v>45</v>
      </c>
      <c r="B3982" s="67">
        <v>2</v>
      </c>
      <c r="C3982" s="67"/>
      <c r="D3982" s="211"/>
      <c r="E3982" s="203"/>
      <c r="F3982" s="68">
        <f>B3982*D3982</f>
        <v>0</v>
      </c>
    </row>
    <row r="3983" spans="1:8" s="247" customFormat="1">
      <c r="B3983" s="375"/>
      <c r="C3983" s="248"/>
      <c r="D3983" s="249"/>
      <c r="E3983" s="248"/>
      <c r="F3983" s="395"/>
      <c r="G3983" s="250"/>
      <c r="H3983" s="250"/>
    </row>
    <row r="3984" spans="1:8" s="66" customFormat="1" ht="12.2" customHeight="1">
      <c r="A3984" s="246" t="s">
        <v>716</v>
      </c>
      <c r="B3984" s="274"/>
      <c r="C3984" s="150"/>
      <c r="D3984" s="203"/>
      <c r="E3984" s="150"/>
      <c r="F3984" s="65"/>
      <c r="G3984" s="202"/>
      <c r="H3984" s="202"/>
    </row>
    <row r="3985" spans="1:8" s="66" customFormat="1">
      <c r="A3985" s="67" t="s">
        <v>45</v>
      </c>
      <c r="B3985" s="67">
        <v>2</v>
      </c>
      <c r="C3985" s="67"/>
      <c r="D3985" s="211"/>
      <c r="E3985" s="203"/>
      <c r="F3985" s="68">
        <f>B3985*D3985</f>
        <v>0</v>
      </c>
    </row>
    <row r="3986" spans="1:8" s="247" customFormat="1">
      <c r="B3986" s="375"/>
      <c r="C3986" s="248"/>
      <c r="D3986" s="249"/>
      <c r="E3986" s="248"/>
      <c r="F3986" s="395"/>
      <c r="G3986" s="250"/>
      <c r="H3986" s="250"/>
    </row>
    <row r="3987" spans="1:8" s="66" customFormat="1" ht="12.2" customHeight="1">
      <c r="A3987" s="246" t="s">
        <v>717</v>
      </c>
      <c r="B3987" s="274"/>
      <c r="C3987" s="150"/>
      <c r="D3987" s="203"/>
      <c r="E3987" s="150"/>
      <c r="F3987" s="65"/>
      <c r="G3987" s="202"/>
      <c r="H3987" s="202"/>
    </row>
    <row r="3988" spans="1:8" s="66" customFormat="1">
      <c r="A3988" s="67" t="s">
        <v>45</v>
      </c>
      <c r="B3988" s="67">
        <v>1</v>
      </c>
      <c r="C3988" s="67"/>
      <c r="D3988" s="211"/>
      <c r="E3988" s="203"/>
      <c r="F3988" s="68">
        <f>B3988*D3988</f>
        <v>0</v>
      </c>
    </row>
    <row r="3989" spans="1:8" s="247" customFormat="1">
      <c r="B3989" s="375"/>
      <c r="C3989" s="248"/>
      <c r="D3989" s="249"/>
      <c r="E3989" s="248"/>
      <c r="F3989" s="395"/>
      <c r="G3989" s="250"/>
      <c r="H3989" s="250"/>
    </row>
    <row r="3990" spans="1:8" s="66" customFormat="1" ht="12.2" customHeight="1">
      <c r="A3990" s="246" t="s">
        <v>718</v>
      </c>
      <c r="B3990" s="274"/>
      <c r="C3990" s="150"/>
      <c r="D3990" s="203"/>
      <c r="E3990" s="150"/>
      <c r="F3990" s="65"/>
      <c r="G3990" s="202"/>
      <c r="H3990" s="202"/>
    </row>
    <row r="3991" spans="1:8" s="66" customFormat="1">
      <c r="A3991" s="67" t="s">
        <v>45</v>
      </c>
      <c r="B3991" s="67">
        <v>1</v>
      </c>
      <c r="C3991" s="67"/>
      <c r="D3991" s="211"/>
      <c r="E3991" s="203"/>
      <c r="F3991" s="68">
        <f>B3991*D3991</f>
        <v>0</v>
      </c>
    </row>
    <row r="3992" spans="1:8" s="66" customFormat="1">
      <c r="B3992" s="67"/>
      <c r="C3992" s="150"/>
      <c r="D3992" s="203"/>
      <c r="E3992" s="150"/>
      <c r="F3992" s="65"/>
      <c r="G3992" s="202"/>
      <c r="H3992" s="202"/>
    </row>
    <row r="3993" spans="1:8" s="66" customFormat="1">
      <c r="A3993" s="66" t="s">
        <v>719</v>
      </c>
      <c r="B3993" s="67"/>
      <c r="C3993" s="150"/>
      <c r="D3993" s="203"/>
      <c r="E3993" s="150"/>
      <c r="F3993" s="65"/>
      <c r="G3993" s="202"/>
      <c r="H3993" s="202"/>
    </row>
    <row r="3994" spans="1:8" s="66" customFormat="1" ht="12.2" customHeight="1">
      <c r="A3994" s="246" t="s">
        <v>720</v>
      </c>
      <c r="B3994" s="274"/>
      <c r="C3994" s="150"/>
      <c r="D3994" s="203"/>
      <c r="E3994" s="150"/>
      <c r="F3994" s="65"/>
      <c r="G3994" s="202"/>
      <c r="H3994" s="202"/>
    </row>
    <row r="3995" spans="1:8" s="66" customFormat="1">
      <c r="A3995" s="67" t="s">
        <v>45</v>
      </c>
      <c r="B3995" s="67">
        <v>6</v>
      </c>
      <c r="C3995" s="67"/>
      <c r="D3995" s="211"/>
      <c r="E3995" s="203"/>
      <c r="F3995" s="68">
        <f>B3995*D3995</f>
        <v>0</v>
      </c>
    </row>
    <row r="3996" spans="1:8" s="66" customFormat="1">
      <c r="B3996" s="67"/>
      <c r="C3996" s="150"/>
      <c r="D3996" s="203"/>
      <c r="E3996" s="150"/>
      <c r="F3996" s="65"/>
      <c r="G3996" s="202"/>
      <c r="H3996" s="202"/>
    </row>
    <row r="3997" spans="1:8" s="66" customFormat="1" ht="12.2" customHeight="1">
      <c r="A3997" s="246" t="s">
        <v>721</v>
      </c>
      <c r="B3997" s="274"/>
      <c r="C3997" s="150"/>
      <c r="D3997" s="203"/>
      <c r="E3997" s="150"/>
      <c r="F3997" s="65"/>
      <c r="G3997" s="202"/>
      <c r="H3997" s="202"/>
    </row>
    <row r="3998" spans="1:8" s="66" customFormat="1">
      <c r="A3998" s="67" t="s">
        <v>45</v>
      </c>
      <c r="B3998" s="67">
        <v>2</v>
      </c>
      <c r="C3998" s="67"/>
      <c r="D3998" s="211"/>
      <c r="E3998" s="203"/>
      <c r="F3998" s="68">
        <f>B3998*D3998</f>
        <v>0</v>
      </c>
    </row>
    <row r="3999" spans="1:8" s="66" customFormat="1">
      <c r="B3999" s="67"/>
      <c r="C3999" s="150"/>
      <c r="D3999" s="203"/>
      <c r="E3999" s="150"/>
      <c r="F3999" s="65"/>
      <c r="G3999" s="202"/>
      <c r="H3999" s="202"/>
    </row>
    <row r="4000" spans="1:8" s="66" customFormat="1" ht="12.2" customHeight="1">
      <c r="A4000" s="246" t="s">
        <v>722</v>
      </c>
      <c r="B4000" s="274"/>
      <c r="C4000" s="150"/>
      <c r="D4000" s="203"/>
      <c r="E4000" s="150"/>
      <c r="F4000" s="65"/>
      <c r="G4000" s="202"/>
      <c r="H4000" s="202"/>
    </row>
    <row r="4001" spans="1:20" s="66" customFormat="1">
      <c r="A4001" s="67" t="s">
        <v>45</v>
      </c>
      <c r="B4001" s="67">
        <v>1</v>
      </c>
      <c r="C4001" s="67"/>
      <c r="D4001" s="211"/>
      <c r="E4001" s="203"/>
      <c r="F4001" s="68">
        <f>B4001*D4001</f>
        <v>0</v>
      </c>
    </row>
    <row r="4002" spans="1:20" s="247" customFormat="1" ht="12.2" customHeight="1">
      <c r="B4002" s="375"/>
      <c r="C4002" s="248"/>
      <c r="D4002" s="249"/>
      <c r="E4002" s="248"/>
      <c r="F4002" s="395"/>
      <c r="G4002" s="250"/>
      <c r="H4002" s="250"/>
    </row>
    <row r="4003" spans="1:20" s="66" customFormat="1" ht="12.2" customHeight="1">
      <c r="A4003" s="66" t="s">
        <v>723</v>
      </c>
      <c r="B4003" s="67"/>
      <c r="C4003" s="150"/>
      <c r="D4003" s="203"/>
      <c r="E4003" s="150"/>
      <c r="F4003" s="65"/>
      <c r="G4003" s="202"/>
      <c r="H4003" s="202"/>
    </row>
    <row r="4004" spans="1:20" s="66" customFormat="1">
      <c r="A4004" s="67" t="s">
        <v>45</v>
      </c>
      <c r="B4004" s="67">
        <v>1</v>
      </c>
      <c r="C4004" s="67"/>
      <c r="D4004" s="211"/>
      <c r="E4004" s="203"/>
      <c r="F4004" s="68">
        <f>B4004*D4004</f>
        <v>0</v>
      </c>
    </row>
    <row r="4005" spans="1:20" s="66" customFormat="1" ht="38.25">
      <c r="A4005" s="246" t="s">
        <v>724</v>
      </c>
      <c r="B4005" s="274"/>
      <c r="C4005" s="150"/>
      <c r="D4005" s="203"/>
      <c r="E4005" s="150"/>
      <c r="F4005" s="65"/>
      <c r="G4005" s="202"/>
      <c r="H4005" s="202"/>
    </row>
    <row r="4006" spans="1:20" s="66" customFormat="1">
      <c r="A4006" s="67" t="s">
        <v>45</v>
      </c>
      <c r="B4006" s="67">
        <v>1</v>
      </c>
      <c r="C4006" s="67"/>
      <c r="D4006" s="211"/>
      <c r="E4006" s="203"/>
      <c r="F4006" s="68">
        <f>B4006*D4006</f>
        <v>0</v>
      </c>
    </row>
    <row r="4007" spans="1:20" s="66" customFormat="1">
      <c r="B4007" s="67"/>
      <c r="C4007" s="150"/>
      <c r="D4007" s="203"/>
      <c r="E4007" s="150"/>
      <c r="F4007" s="65"/>
      <c r="G4007" s="202"/>
      <c r="H4007" s="202"/>
    </row>
    <row r="4008" spans="1:20" s="66" customFormat="1">
      <c r="A4008" s="66" t="s">
        <v>725</v>
      </c>
      <c r="B4008" s="67"/>
      <c r="C4008" s="150"/>
      <c r="D4008" s="203"/>
      <c r="E4008" s="150"/>
      <c r="F4008" s="65"/>
      <c r="G4008" s="202"/>
      <c r="H4008" s="202"/>
      <c r="O4008" s="466"/>
      <c r="P4008" s="466"/>
      <c r="Q4008" s="466"/>
      <c r="R4008" s="466"/>
      <c r="S4008" s="150"/>
    </row>
    <row r="4009" spans="1:20" s="66" customFormat="1" ht="25.5">
      <c r="A4009" s="246" t="s">
        <v>726</v>
      </c>
      <c r="B4009" s="274"/>
      <c r="D4009" s="203"/>
      <c r="F4009" s="65"/>
      <c r="O4009" s="246"/>
      <c r="P4009" s="246"/>
      <c r="Q4009" s="246"/>
      <c r="R4009" s="246"/>
    </row>
    <row r="4010" spans="1:20" s="66" customFormat="1">
      <c r="A4010" s="67" t="s">
        <v>45</v>
      </c>
      <c r="B4010" s="67">
        <v>1</v>
      </c>
      <c r="C4010" s="67"/>
      <c r="D4010" s="211"/>
      <c r="E4010" s="203"/>
      <c r="F4010" s="68">
        <f>B4010*D4010</f>
        <v>0</v>
      </c>
      <c r="G4010" s="202"/>
      <c r="H4010" s="202"/>
      <c r="O4010" s="466"/>
      <c r="P4010" s="466"/>
      <c r="Q4010" s="466"/>
      <c r="R4010" s="466"/>
      <c r="S4010" s="150"/>
      <c r="T4010" s="150"/>
    </row>
    <row r="4011" spans="1:20" s="66" customFormat="1">
      <c r="A4011" s="251"/>
      <c r="B4011" s="376"/>
      <c r="C4011" s="251"/>
      <c r="D4011" s="252"/>
      <c r="E4011" s="251"/>
      <c r="F4011" s="396"/>
      <c r="G4011" s="253"/>
      <c r="H4011" s="202"/>
      <c r="O4011" s="466"/>
      <c r="P4011" s="466"/>
      <c r="Q4011" s="466"/>
      <c r="R4011" s="466"/>
      <c r="S4011" s="150"/>
      <c r="T4011" s="150"/>
    </row>
    <row r="4012" spans="1:20" s="198" customFormat="1" ht="15.75">
      <c r="A4012" s="254" t="s">
        <v>727</v>
      </c>
      <c r="B4012" s="377"/>
      <c r="C4012" s="255"/>
      <c r="D4012" s="422"/>
      <c r="E4012" s="255"/>
      <c r="F4012" s="392">
        <f>SUM(F3970:F4010)</f>
        <v>0</v>
      </c>
      <c r="G4012" s="195"/>
      <c r="H4012" s="195"/>
      <c r="I4012" s="256"/>
      <c r="J4012" s="256"/>
      <c r="K4012" s="256"/>
      <c r="L4012" s="256"/>
      <c r="M4012" s="256"/>
      <c r="N4012" s="256"/>
      <c r="O4012" s="256"/>
    </row>
    <row r="4013" spans="1:20" s="198" customFormat="1">
      <c r="A4013" s="257"/>
      <c r="B4013" s="378"/>
      <c r="C4013" s="258"/>
      <c r="D4013" s="259"/>
      <c r="E4013" s="258"/>
      <c r="F4013" s="397"/>
      <c r="G4013" s="260"/>
      <c r="H4013" s="261"/>
      <c r="I4013" s="256"/>
      <c r="J4013" s="256"/>
      <c r="K4013" s="256"/>
      <c r="L4013" s="256"/>
      <c r="M4013" s="256"/>
      <c r="N4013" s="256"/>
      <c r="O4013" s="256"/>
    </row>
    <row r="4014" spans="1:20" s="193" customFormat="1" ht="16.5">
      <c r="A4014" s="467" t="s">
        <v>728</v>
      </c>
      <c r="B4014" s="467"/>
      <c r="C4014" s="190"/>
      <c r="D4014" s="191"/>
      <c r="E4014" s="190"/>
      <c r="F4014" s="401"/>
      <c r="G4014" s="190"/>
      <c r="H4014" s="190"/>
    </row>
    <row r="4015" spans="1:20" s="66" customFormat="1">
      <c r="A4015" s="262"/>
      <c r="B4015" s="376"/>
      <c r="C4015" s="251"/>
      <c r="D4015" s="252"/>
      <c r="E4015" s="251"/>
      <c r="F4015" s="65"/>
      <c r="G4015" s="150"/>
      <c r="H4015" s="150"/>
    </row>
    <row r="4016" spans="1:20" s="66" customFormat="1">
      <c r="A4016" s="66" t="s">
        <v>729</v>
      </c>
      <c r="B4016" s="67"/>
      <c r="D4016" s="203"/>
      <c r="F4016" s="65"/>
    </row>
    <row r="4017" spans="1:8" s="66" customFormat="1">
      <c r="A4017" s="67" t="s">
        <v>730</v>
      </c>
      <c r="B4017" s="67">
        <v>6</v>
      </c>
      <c r="C4017" s="67"/>
      <c r="D4017" s="211"/>
      <c r="E4017" s="263"/>
      <c r="F4017" s="68">
        <f>SUM(B4017*D4017)</f>
        <v>0</v>
      </c>
      <c r="G4017" s="150"/>
      <c r="H4017" s="263"/>
    </row>
    <row r="4018" spans="1:8" s="66" customFormat="1" ht="25.5">
      <c r="A4018" s="246" t="s">
        <v>731</v>
      </c>
      <c r="B4018" s="274"/>
      <c r="C4018" s="150"/>
      <c r="D4018" s="203"/>
      <c r="E4018" s="150"/>
      <c r="F4018" s="65"/>
      <c r="G4018" s="150"/>
      <c r="H4018" s="263"/>
    </row>
    <row r="4019" spans="1:8" s="66" customFormat="1" ht="11.25" customHeight="1">
      <c r="A4019" s="67" t="s">
        <v>732</v>
      </c>
      <c r="B4019" s="67">
        <v>250</v>
      </c>
      <c r="C4019" s="67"/>
      <c r="D4019" s="211"/>
      <c r="E4019" s="263"/>
      <c r="F4019" s="68">
        <f>SUM(B4019*D4019)</f>
        <v>0</v>
      </c>
      <c r="G4019" s="150"/>
      <c r="H4019" s="150"/>
    </row>
    <row r="4020" spans="1:8" s="66" customFormat="1">
      <c r="B4020" s="67"/>
      <c r="C4020" s="150"/>
      <c r="D4020" s="203"/>
      <c r="E4020" s="150"/>
      <c r="F4020" s="65"/>
      <c r="G4020" s="150"/>
      <c r="H4020" s="263"/>
    </row>
    <row r="4021" spans="1:8" s="66" customFormat="1" ht="12.2" customHeight="1">
      <c r="A4021" s="246" t="s">
        <v>733</v>
      </c>
      <c r="B4021" s="274"/>
      <c r="C4021" s="150"/>
      <c r="D4021" s="203"/>
      <c r="E4021" s="150"/>
      <c r="F4021" s="65"/>
      <c r="G4021" s="150"/>
      <c r="H4021" s="263"/>
    </row>
    <row r="4022" spans="1:8" s="66" customFormat="1" ht="13.7" customHeight="1">
      <c r="A4022" s="67" t="s">
        <v>646</v>
      </c>
      <c r="B4022" s="67">
        <v>10.5</v>
      </c>
      <c r="C4022" s="67"/>
      <c r="D4022" s="211"/>
      <c r="E4022" s="263"/>
      <c r="F4022" s="68">
        <f>SUM(B4022*D4022)</f>
        <v>0</v>
      </c>
      <c r="G4022" s="150"/>
      <c r="H4022" s="150"/>
    </row>
    <row r="4023" spans="1:8" s="66" customFormat="1">
      <c r="B4023" s="67"/>
      <c r="C4023" s="150"/>
      <c r="D4023" s="203"/>
      <c r="E4023" s="150"/>
      <c r="F4023" s="65"/>
      <c r="G4023" s="150"/>
      <c r="H4023" s="263"/>
    </row>
    <row r="4024" spans="1:8" s="66" customFormat="1" ht="12.2" customHeight="1">
      <c r="A4024" s="246" t="s">
        <v>734</v>
      </c>
      <c r="B4024" s="274"/>
      <c r="C4024" s="150"/>
      <c r="D4024" s="203"/>
      <c r="E4024" s="150"/>
      <c r="F4024" s="65"/>
      <c r="G4024" s="150"/>
      <c r="H4024" s="263"/>
    </row>
    <row r="4025" spans="1:8" s="66" customFormat="1" ht="13.7" customHeight="1">
      <c r="A4025" s="67" t="s">
        <v>646</v>
      </c>
      <c r="B4025" s="67">
        <v>6</v>
      </c>
      <c r="C4025" s="67"/>
      <c r="D4025" s="211"/>
      <c r="E4025" s="263"/>
      <c r="F4025" s="68">
        <f>SUM(B4025*D4025)</f>
        <v>0</v>
      </c>
      <c r="G4025" s="150"/>
      <c r="H4025" s="150"/>
    </row>
    <row r="4026" spans="1:8" s="66" customFormat="1">
      <c r="B4026" s="67"/>
      <c r="C4026" s="150"/>
      <c r="D4026" s="203"/>
      <c r="E4026" s="150"/>
      <c r="F4026" s="65"/>
      <c r="G4026" s="150"/>
      <c r="H4026" s="263"/>
    </row>
    <row r="4027" spans="1:8" s="66" customFormat="1" ht="12.2" customHeight="1">
      <c r="A4027" s="246" t="s">
        <v>735</v>
      </c>
      <c r="B4027" s="274"/>
      <c r="D4027" s="203"/>
      <c r="F4027" s="65"/>
    </row>
    <row r="4028" spans="1:8" s="66" customFormat="1" ht="13.7" customHeight="1">
      <c r="A4028" s="67" t="s">
        <v>45</v>
      </c>
      <c r="B4028" s="67">
        <v>7</v>
      </c>
      <c r="C4028" s="67"/>
      <c r="D4028" s="211"/>
      <c r="E4028" s="263"/>
      <c r="F4028" s="68">
        <f>SUM(B4028*D4028)</f>
        <v>0</v>
      </c>
      <c r="G4028" s="246"/>
      <c r="H4028" s="246"/>
    </row>
    <row r="4029" spans="1:8" s="66" customFormat="1">
      <c r="B4029" s="67"/>
      <c r="C4029" s="150"/>
      <c r="D4029" s="203"/>
      <c r="E4029" s="150"/>
      <c r="F4029" s="65"/>
      <c r="G4029" s="150"/>
      <c r="H4029" s="263"/>
    </row>
    <row r="4030" spans="1:8" s="66" customFormat="1" ht="12.2" customHeight="1">
      <c r="A4030" s="66" t="s">
        <v>736</v>
      </c>
      <c r="B4030" s="67"/>
      <c r="D4030" s="203"/>
      <c r="F4030" s="65"/>
    </row>
    <row r="4031" spans="1:8" s="66" customFormat="1">
      <c r="A4031" s="150" t="s">
        <v>646</v>
      </c>
      <c r="B4031" s="67">
        <v>90</v>
      </c>
      <c r="C4031" s="150"/>
      <c r="D4031" s="211"/>
      <c r="E4031" s="264"/>
      <c r="F4031" s="68">
        <f>SUM(B4031*D4031)</f>
        <v>0</v>
      </c>
      <c r="G4031" s="150"/>
      <c r="H4031" s="263"/>
    </row>
    <row r="4032" spans="1:8" s="66" customFormat="1" ht="12.2" customHeight="1">
      <c r="A4032" s="66" t="s">
        <v>737</v>
      </c>
      <c r="B4032" s="67"/>
      <c r="D4032" s="203"/>
      <c r="F4032" s="65"/>
    </row>
    <row r="4033" spans="1:13" s="66" customFormat="1">
      <c r="A4033" s="150" t="s">
        <v>646</v>
      </c>
      <c r="B4033" s="67">
        <v>19</v>
      </c>
      <c r="C4033" s="150"/>
      <c r="D4033" s="211"/>
      <c r="E4033" s="264"/>
      <c r="F4033" s="68">
        <f>SUM(B4033*D4033)</f>
        <v>0</v>
      </c>
      <c r="G4033" s="150"/>
      <c r="H4033" s="263"/>
    </row>
    <row r="4034" spans="1:13" s="66" customFormat="1" ht="12.2" customHeight="1">
      <c r="A4034" s="246" t="s">
        <v>738</v>
      </c>
      <c r="B4034" s="274"/>
      <c r="C4034" s="150"/>
      <c r="D4034" s="203"/>
      <c r="E4034" s="150"/>
      <c r="F4034" s="65"/>
      <c r="G4034" s="150"/>
      <c r="H4034" s="263"/>
    </row>
    <row r="4035" spans="1:13" s="66" customFormat="1" ht="11.25" customHeight="1">
      <c r="A4035" s="67" t="s">
        <v>45</v>
      </c>
      <c r="B4035" s="67">
        <v>14</v>
      </c>
      <c r="C4035" s="67"/>
      <c r="D4035" s="211"/>
      <c r="E4035" s="263"/>
      <c r="F4035" s="68">
        <f>SUM(B4035*D4035)</f>
        <v>0</v>
      </c>
      <c r="G4035" s="150"/>
      <c r="H4035" s="150"/>
    </row>
    <row r="4036" spans="1:13" s="66" customFormat="1">
      <c r="A4036" s="251"/>
      <c r="B4036" s="376"/>
      <c r="C4036" s="251"/>
      <c r="D4036" s="252"/>
      <c r="E4036" s="251"/>
      <c r="F4036" s="65"/>
      <c r="G4036" s="150"/>
      <c r="H4036" s="150"/>
    </row>
    <row r="4037" spans="1:13" s="198" customFormat="1" ht="15.75">
      <c r="A4037" s="468" t="s">
        <v>739</v>
      </c>
      <c r="B4037" s="469"/>
      <c r="C4037" s="255"/>
      <c r="D4037" s="422"/>
      <c r="E4037" s="255"/>
      <c r="F4037" s="392">
        <f>SUM(F4017:F4035)</f>
        <v>0</v>
      </c>
      <c r="G4037" s="195"/>
      <c r="H4037" s="195"/>
      <c r="I4037" s="256"/>
      <c r="J4037" s="256"/>
      <c r="K4037" s="256"/>
      <c r="L4037" s="256"/>
      <c r="M4037" s="256"/>
    </row>
    <row r="4038" spans="1:13" s="198" customFormat="1" ht="15.75">
      <c r="A4038" s="348"/>
      <c r="B4038" s="446"/>
      <c r="C4038" s="349"/>
      <c r="D4038" s="423"/>
      <c r="E4038" s="349"/>
      <c r="F4038" s="227"/>
      <c r="G4038" s="195"/>
      <c r="H4038" s="195"/>
      <c r="I4038" s="256"/>
      <c r="J4038" s="256"/>
      <c r="K4038" s="256"/>
      <c r="L4038" s="256"/>
      <c r="M4038" s="256"/>
    </row>
    <row r="4039" spans="1:13" s="198" customFormat="1" ht="15.75">
      <c r="A4039" s="348"/>
      <c r="B4039" s="446"/>
      <c r="C4039" s="349"/>
      <c r="D4039" s="423"/>
      <c r="E4039" s="349"/>
      <c r="F4039" s="227"/>
      <c r="G4039" s="195"/>
      <c r="H4039" s="195"/>
      <c r="I4039" s="256"/>
      <c r="J4039" s="256"/>
      <c r="K4039" s="256"/>
      <c r="L4039" s="256"/>
      <c r="M4039" s="256"/>
    </row>
    <row r="4040" spans="1:13" s="198" customFormat="1" ht="18">
      <c r="A4040" s="220" t="s">
        <v>706</v>
      </c>
      <c r="B4040" s="446"/>
      <c r="C4040" s="349"/>
      <c r="D4040" s="423"/>
      <c r="E4040" s="349"/>
      <c r="F4040" s="227"/>
      <c r="G4040" s="195"/>
      <c r="H4040" s="195"/>
      <c r="I4040" s="256"/>
      <c r="J4040" s="256"/>
      <c r="K4040" s="256"/>
      <c r="L4040" s="256"/>
      <c r="M4040" s="256"/>
    </row>
    <row r="4041" spans="1:13" s="198" customFormat="1" ht="18">
      <c r="A4041" s="220"/>
      <c r="B4041" s="446"/>
      <c r="C4041" s="349"/>
      <c r="D4041" s="423"/>
      <c r="E4041" s="349"/>
      <c r="F4041" s="227"/>
      <c r="G4041" s="195"/>
      <c r="H4041" s="195"/>
      <c r="I4041" s="256"/>
      <c r="J4041" s="256"/>
      <c r="K4041" s="256"/>
      <c r="L4041" s="256"/>
      <c r="M4041" s="256"/>
    </row>
    <row r="4042" spans="1:13" s="198" customFormat="1" ht="18">
      <c r="A4042" s="240" t="s">
        <v>742</v>
      </c>
      <c r="B4042" s="446"/>
      <c r="C4042" s="349"/>
      <c r="D4042" s="423"/>
      <c r="E4042" s="349"/>
      <c r="F4042" s="227"/>
      <c r="G4042" s="195"/>
      <c r="H4042" s="195"/>
      <c r="I4042" s="256"/>
      <c r="J4042" s="256"/>
      <c r="K4042" s="256"/>
      <c r="L4042" s="256"/>
      <c r="M4042" s="256"/>
    </row>
    <row r="4043" spans="1:13" s="198" customFormat="1" ht="15.75">
      <c r="A4043" s="348"/>
      <c r="B4043" s="446"/>
      <c r="C4043" s="349"/>
      <c r="D4043" s="423"/>
      <c r="E4043" s="349"/>
      <c r="F4043" s="227"/>
      <c r="G4043" s="195"/>
      <c r="H4043" s="195"/>
      <c r="I4043" s="256"/>
      <c r="J4043" s="256"/>
      <c r="K4043" s="256"/>
      <c r="L4043" s="256"/>
      <c r="M4043" s="256"/>
    </row>
    <row r="4044" spans="1:13" s="297" customFormat="1" ht="18">
      <c r="A4044" s="225"/>
      <c r="B4044" s="204"/>
      <c r="C4044" s="226"/>
      <c r="D4044" s="204"/>
      <c r="E4044" s="205"/>
      <c r="F4044" s="227"/>
      <c r="G4044" s="213"/>
      <c r="H4044" s="213"/>
      <c r="I4044" s="350"/>
      <c r="J4044" s="350"/>
      <c r="K4044" s="350"/>
      <c r="L4044" s="350"/>
      <c r="M4044" s="350"/>
    </row>
    <row r="4045" spans="1:13" s="198" customFormat="1">
      <c r="A4045" s="199"/>
      <c r="B4045" s="200"/>
      <c r="C4045" s="196"/>
      <c r="D4045" s="197"/>
      <c r="E4045" s="196"/>
      <c r="F4045" s="393"/>
      <c r="G4045" s="195"/>
      <c r="H4045" s="195"/>
      <c r="I4045" s="256"/>
      <c r="J4045" s="256"/>
      <c r="K4045" s="256"/>
      <c r="L4045" s="256"/>
      <c r="M4045" s="256"/>
    </row>
    <row r="4046" spans="1:13" s="198" customFormat="1" ht="18">
      <c r="A4046" s="221" t="s">
        <v>707</v>
      </c>
      <c r="B4046" s="211"/>
      <c r="C4046" s="222"/>
      <c r="D4046" s="211"/>
      <c r="E4046" s="223"/>
      <c r="F4046" s="224">
        <f>F4012</f>
        <v>0</v>
      </c>
      <c r="G4046" s="195"/>
      <c r="H4046" s="195"/>
      <c r="I4046" s="256"/>
      <c r="J4046" s="256"/>
      <c r="K4046" s="256"/>
      <c r="L4046" s="256"/>
      <c r="M4046" s="256"/>
    </row>
    <row r="4047" spans="1:13" s="198" customFormat="1">
      <c r="A4047" s="228"/>
      <c r="B4047" s="239"/>
      <c r="C4047" s="197"/>
      <c r="D4047" s="197"/>
      <c r="E4047" s="197"/>
      <c r="F4047" s="390"/>
      <c r="G4047" s="195"/>
      <c r="H4047" s="195"/>
      <c r="I4047" s="256"/>
      <c r="J4047" s="256"/>
      <c r="K4047" s="256"/>
      <c r="L4047" s="256"/>
      <c r="M4047" s="256"/>
    </row>
    <row r="4048" spans="1:13" s="198" customFormat="1" ht="18.75" thickBot="1">
      <c r="A4048" s="229" t="s">
        <v>728</v>
      </c>
      <c r="B4048" s="383"/>
      <c r="C4048" s="231"/>
      <c r="D4048" s="383"/>
      <c r="E4048" s="232"/>
      <c r="F4048" s="233">
        <f>F4037</f>
        <v>0</v>
      </c>
      <c r="G4048" s="195"/>
      <c r="H4048" s="195"/>
      <c r="I4048" s="256"/>
      <c r="J4048" s="256"/>
      <c r="K4048" s="256"/>
      <c r="L4048" s="256"/>
      <c r="M4048" s="256"/>
    </row>
    <row r="4049" spans="1:13" s="198" customFormat="1">
      <c r="A4049" s="228"/>
      <c r="B4049" s="239"/>
      <c r="C4049" s="197"/>
      <c r="D4049" s="197"/>
      <c r="E4049" s="197"/>
      <c r="F4049" s="390"/>
      <c r="G4049" s="195"/>
      <c r="H4049" s="195"/>
      <c r="I4049" s="256"/>
      <c r="J4049" s="256"/>
      <c r="K4049" s="256"/>
      <c r="L4049" s="256"/>
      <c r="M4049" s="256"/>
    </row>
    <row r="4050" spans="1:13" s="198" customFormat="1">
      <c r="B4050" s="200"/>
      <c r="C4050" s="195"/>
      <c r="D4050" s="196"/>
      <c r="E4050" s="195"/>
      <c r="F4050" s="393"/>
      <c r="G4050" s="195"/>
      <c r="H4050" s="195"/>
    </row>
    <row r="4051" spans="1:13" s="198" customFormat="1" ht="18">
      <c r="A4051" s="234" t="s">
        <v>744</v>
      </c>
      <c r="B4051" s="379"/>
      <c r="C4051" s="265"/>
      <c r="D4051" s="424"/>
      <c r="E4051" s="266"/>
      <c r="F4051" s="224">
        <f>SUM(F4046:F4048)</f>
        <v>0</v>
      </c>
      <c r="G4051" s="195"/>
    </row>
    <row r="4052" spans="1:13" s="198" customFormat="1" ht="18">
      <c r="A4052" s="234" t="s">
        <v>740</v>
      </c>
      <c r="B4052" s="379"/>
      <c r="C4052" s="265"/>
      <c r="D4052" s="424"/>
      <c r="E4052" s="265"/>
      <c r="F4052" s="392">
        <f>0.25*F4051</f>
        <v>0</v>
      </c>
      <c r="G4052" s="195"/>
    </row>
    <row r="4053" spans="1:13" s="198" customFormat="1" ht="18">
      <c r="A4053" s="234" t="s">
        <v>705</v>
      </c>
      <c r="B4053" s="379"/>
      <c r="C4053" s="265"/>
      <c r="D4053" s="424"/>
      <c r="E4053" s="266"/>
      <c r="F4053" s="224">
        <f xml:space="preserve"> F4051+F4052</f>
        <v>0</v>
      </c>
      <c r="G4053" s="195"/>
    </row>
    <row r="4054" spans="1:13" s="198" customFormat="1">
      <c r="B4054" s="200"/>
      <c r="C4054" s="195"/>
      <c r="D4054" s="196"/>
      <c r="E4054" s="195"/>
      <c r="F4054" s="393"/>
      <c r="G4054" s="195"/>
      <c r="H4054" s="195"/>
    </row>
    <row r="4056" spans="1:13" ht="18">
      <c r="A4056" s="220" t="s">
        <v>706</v>
      </c>
      <c r="B4056" s="200"/>
      <c r="C4056" s="196"/>
      <c r="D4056" s="197"/>
      <c r="E4056" s="196"/>
      <c r="F4056" s="390"/>
    </row>
    <row r="4057" spans="1:13" ht="18">
      <c r="A4057" s="220"/>
      <c r="B4057" s="200"/>
      <c r="C4057" s="196"/>
      <c r="D4057" s="197"/>
      <c r="E4057" s="196"/>
      <c r="F4057" s="390"/>
    </row>
    <row r="4058" spans="1:13" ht="18">
      <c r="A4058" s="267" t="s">
        <v>743</v>
      </c>
      <c r="B4058" s="200"/>
      <c r="C4058" s="196"/>
      <c r="D4058" s="197"/>
      <c r="E4058" s="196"/>
      <c r="F4058" s="390"/>
    </row>
    <row r="4059" spans="1:13" ht="18">
      <c r="A4059" s="225"/>
      <c r="B4059" s="200"/>
      <c r="C4059" s="196"/>
      <c r="D4059" s="197"/>
      <c r="E4059" s="196"/>
      <c r="F4059" s="390"/>
    </row>
    <row r="4060" spans="1:13" ht="18">
      <c r="A4060" s="220"/>
      <c r="B4060" s="200"/>
      <c r="C4060" s="196"/>
      <c r="D4060" s="197"/>
      <c r="E4060" s="196"/>
      <c r="F4060" s="390"/>
    </row>
    <row r="4061" spans="1:13">
      <c r="A4061" s="194"/>
      <c r="B4061" s="200"/>
      <c r="C4061" s="196"/>
      <c r="D4061" s="197"/>
      <c r="E4061" s="196"/>
      <c r="F4061" s="390"/>
    </row>
    <row r="4062" spans="1:13">
      <c r="A4062" s="199"/>
      <c r="B4062" s="200"/>
      <c r="C4062" s="196"/>
      <c r="D4062" s="197"/>
      <c r="E4062" s="196"/>
      <c r="F4062" s="393"/>
    </row>
    <row r="4063" spans="1:13" ht="18">
      <c r="A4063" s="221" t="s">
        <v>741</v>
      </c>
      <c r="B4063" s="211"/>
      <c r="C4063" s="222"/>
      <c r="D4063" s="211"/>
      <c r="E4063" s="223"/>
      <c r="F4063" s="224">
        <f>F3960</f>
        <v>0</v>
      </c>
    </row>
    <row r="4064" spans="1:13">
      <c r="A4064" s="228"/>
      <c r="B4064" s="239"/>
      <c r="C4064" s="197"/>
      <c r="D4064" s="197"/>
      <c r="E4064" s="197"/>
      <c r="F4064" s="390"/>
    </row>
    <row r="4065" spans="1:11" ht="18.75" thickBot="1">
      <c r="A4065" s="229" t="s">
        <v>745</v>
      </c>
      <c r="B4065" s="383"/>
      <c r="C4065" s="231"/>
      <c r="D4065" s="383"/>
      <c r="E4065" s="232"/>
      <c r="F4065" s="233">
        <f>F4051</f>
        <v>0</v>
      </c>
    </row>
    <row r="4066" spans="1:11">
      <c r="A4066" s="228"/>
      <c r="B4066" s="239"/>
      <c r="C4066" s="197"/>
      <c r="D4066" s="197"/>
      <c r="E4066" s="197"/>
      <c r="F4066" s="390"/>
    </row>
    <row r="4067" spans="1:11" ht="18">
      <c r="A4067" s="234" t="s">
        <v>23</v>
      </c>
      <c r="B4067" s="419"/>
      <c r="C4067" s="235"/>
      <c r="D4067" s="419"/>
      <c r="E4067" s="235"/>
      <c r="F4067" s="224">
        <f>SUM(F4063:F4065)</f>
        <v>0</v>
      </c>
    </row>
    <row r="4068" spans="1:11" ht="18">
      <c r="A4068" s="220" t="s">
        <v>252</v>
      </c>
      <c r="B4068" s="203"/>
      <c r="C4068" s="66"/>
      <c r="D4068" s="203"/>
      <c r="E4068" s="65"/>
      <c r="F4068" s="236">
        <f>0.25*F4067</f>
        <v>0</v>
      </c>
    </row>
    <row r="4069" spans="1:11" ht="18.75" thickBot="1">
      <c r="A4069" s="237" t="s">
        <v>705</v>
      </c>
      <c r="B4069" s="420"/>
      <c r="C4069" s="238"/>
      <c r="D4069" s="420"/>
      <c r="E4069" s="238"/>
      <c r="F4069" s="233">
        <f>SUM(F4067:F4068)</f>
        <v>0</v>
      </c>
    </row>
    <row r="4071" spans="1:11" ht="18">
      <c r="A4071" s="357" t="s">
        <v>747</v>
      </c>
      <c r="B4071" s="447"/>
      <c r="C4071" s="358"/>
    </row>
    <row r="4073" spans="1:11" s="193" customFormat="1" ht="12.75" customHeight="1">
      <c r="A4073" s="271" t="s">
        <v>748</v>
      </c>
      <c r="B4073" s="272"/>
      <c r="C4073" s="198"/>
      <c r="D4073" s="196"/>
      <c r="E4073" s="198"/>
      <c r="F4073" s="393"/>
      <c r="G4073" s="198"/>
      <c r="H4073" s="198"/>
      <c r="K4073" s="273"/>
    </row>
    <row r="4074" spans="1:11" s="193" customFormat="1" ht="12.75" customHeight="1">
      <c r="A4074" s="271"/>
      <c r="B4074" s="272"/>
      <c r="C4074" s="198"/>
      <c r="D4074" s="196"/>
      <c r="E4074" s="198"/>
      <c r="F4074" s="393"/>
      <c r="G4074" s="198"/>
      <c r="H4074" s="198"/>
      <c r="K4074" s="273"/>
    </row>
    <row r="4075" spans="1:11" s="193" customFormat="1" ht="63.75">
      <c r="A4075" s="245" t="s">
        <v>749</v>
      </c>
      <c r="B4075" s="168"/>
      <c r="C4075" s="245"/>
      <c r="D4075" s="425"/>
      <c r="E4075" s="245"/>
      <c r="F4075" s="403"/>
      <c r="G4075" s="198"/>
      <c r="H4075" s="198"/>
      <c r="K4075" s="273"/>
    </row>
    <row r="4076" spans="1:11" s="198" customFormat="1" ht="38.25">
      <c r="A4076" s="245" t="s">
        <v>750</v>
      </c>
      <c r="B4076" s="168"/>
      <c r="C4076" s="245"/>
      <c r="D4076" s="425"/>
      <c r="E4076" s="245"/>
      <c r="F4076" s="403"/>
      <c r="K4076" s="273"/>
    </row>
    <row r="4077" spans="1:11" s="198" customFormat="1" ht="51">
      <c r="A4077" s="245" t="s">
        <v>751</v>
      </c>
      <c r="B4077" s="168"/>
      <c r="C4077" s="245"/>
      <c r="D4077" s="425"/>
      <c r="E4077" s="245"/>
      <c r="F4077" s="403"/>
      <c r="K4077" s="273"/>
    </row>
    <row r="4078" spans="1:11" s="198" customFormat="1" ht="51">
      <c r="A4078" s="245" t="s">
        <v>752</v>
      </c>
      <c r="B4078" s="168"/>
      <c r="C4078" s="245"/>
      <c r="D4078" s="425"/>
      <c r="E4078" s="245"/>
      <c r="F4078" s="403"/>
      <c r="K4078" s="273"/>
    </row>
    <row r="4079" spans="1:11" s="198" customFormat="1" ht="39.75" customHeight="1">
      <c r="A4079" s="245" t="s">
        <v>753</v>
      </c>
      <c r="B4079" s="168"/>
      <c r="C4079" s="245"/>
      <c r="D4079" s="425"/>
      <c r="E4079" s="245"/>
      <c r="F4079" s="403"/>
      <c r="K4079" s="273"/>
    </row>
    <row r="4080" spans="1:11" s="198" customFormat="1" ht="38.25">
      <c r="A4080" s="245" t="s">
        <v>754</v>
      </c>
      <c r="B4080" s="168"/>
      <c r="C4080" s="245"/>
      <c r="D4080" s="425"/>
      <c r="E4080" s="245"/>
      <c r="F4080" s="403"/>
      <c r="K4080" s="273"/>
    </row>
    <row r="4081" spans="1:11" s="198" customFormat="1" ht="38.25">
      <c r="A4081" s="245" t="s">
        <v>755</v>
      </c>
      <c r="B4081" s="168"/>
      <c r="C4081" s="245"/>
      <c r="D4081" s="425"/>
      <c r="E4081" s="245"/>
      <c r="F4081" s="403"/>
      <c r="K4081" s="273"/>
    </row>
    <row r="4082" spans="1:11" s="198" customFormat="1" ht="114.75">
      <c r="A4082" s="245" t="s">
        <v>756</v>
      </c>
      <c r="B4082" s="168"/>
      <c r="C4082" s="245"/>
      <c r="D4082" s="425"/>
      <c r="E4082" s="245"/>
      <c r="F4082" s="403"/>
      <c r="K4082" s="273"/>
    </row>
    <row r="4083" spans="1:11" s="198" customFormat="1" ht="76.5">
      <c r="A4083" s="245" t="s">
        <v>757</v>
      </c>
      <c r="B4083" s="168"/>
      <c r="C4083" s="245"/>
      <c r="D4083" s="425"/>
      <c r="E4083" s="245"/>
      <c r="F4083" s="403"/>
      <c r="K4083" s="273"/>
    </row>
    <row r="4084" spans="1:11" s="198" customFormat="1">
      <c r="A4084" s="69"/>
      <c r="B4084" s="274"/>
      <c r="C4084" s="246"/>
      <c r="D4084" s="426"/>
      <c r="E4084" s="69"/>
      <c r="F4084" s="403"/>
      <c r="K4084" s="273"/>
    </row>
    <row r="4085" spans="1:11" s="198" customFormat="1" ht="16.5">
      <c r="A4085" s="275" t="s">
        <v>758</v>
      </c>
      <c r="B4085" s="380"/>
      <c r="C4085" s="275"/>
      <c r="D4085" s="427"/>
      <c r="E4085" s="275"/>
      <c r="F4085" s="404"/>
      <c r="K4085" s="273"/>
    </row>
    <row r="4086" spans="1:11" s="198" customFormat="1">
      <c r="A4086" s="69"/>
      <c r="B4086" s="274"/>
      <c r="C4086" s="246"/>
      <c r="D4086" s="426"/>
      <c r="E4086" s="69"/>
      <c r="F4086" s="403"/>
      <c r="K4086" s="273"/>
    </row>
    <row r="4087" spans="1:11" s="193" customFormat="1" ht="118.5" customHeight="1">
      <c r="A4087" s="276" t="s">
        <v>759</v>
      </c>
      <c r="B4087" s="244"/>
      <c r="D4087" s="191"/>
      <c r="F4087" s="401"/>
      <c r="H4087" s="198"/>
      <c r="K4087" s="273"/>
    </row>
    <row r="4088" spans="1:11" s="193" customFormat="1">
      <c r="A4088" s="67" t="s">
        <v>760</v>
      </c>
      <c r="B4088" s="67">
        <v>14</v>
      </c>
      <c r="C4088" s="66"/>
      <c r="D4088" s="214"/>
      <c r="E4088" s="277"/>
      <c r="F4088" s="391" t="str">
        <f>IF(D4088="","",B4088*D4088)</f>
        <v/>
      </c>
      <c r="G4088" s="277"/>
      <c r="H4088" s="198"/>
      <c r="K4088" s="273"/>
    </row>
    <row r="4089" spans="1:11" s="193" customFormat="1" ht="12.75" customHeight="1">
      <c r="A4089" s="66"/>
      <c r="B4089" s="67"/>
      <c r="C4089" s="198"/>
      <c r="D4089" s="196"/>
      <c r="E4089" s="277"/>
      <c r="F4089" s="393"/>
      <c r="G4089" s="277"/>
      <c r="H4089" s="198"/>
      <c r="K4089" s="273"/>
    </row>
    <row r="4090" spans="1:11" s="193" customFormat="1" ht="27.75" customHeight="1">
      <c r="A4090" s="276" t="s">
        <v>761</v>
      </c>
      <c r="B4090" s="244"/>
      <c r="D4090" s="191"/>
      <c r="F4090" s="401"/>
      <c r="H4090" s="198"/>
      <c r="K4090" s="278"/>
    </row>
    <row r="4091" spans="1:11" s="193" customFormat="1">
      <c r="A4091" s="279" t="s">
        <v>762</v>
      </c>
      <c r="B4091" s="67">
        <v>1</v>
      </c>
      <c r="C4091" s="66"/>
      <c r="D4091" s="214"/>
      <c r="E4091" s="277"/>
      <c r="F4091" s="391" t="str">
        <f>IF(D4091="","",B4091*D4091)</f>
        <v/>
      </c>
      <c r="G4091" s="277"/>
      <c r="H4091" s="198"/>
      <c r="K4091" s="278"/>
    </row>
    <row r="4092" spans="1:11" s="193" customFormat="1" ht="12.75" customHeight="1">
      <c r="A4092" s="66"/>
      <c r="B4092" s="67"/>
      <c r="C4092" s="198"/>
      <c r="D4092" s="196"/>
      <c r="E4092" s="277"/>
      <c r="F4092" s="393"/>
      <c r="G4092" s="277"/>
      <c r="H4092" s="198"/>
      <c r="K4092" s="273"/>
    </row>
    <row r="4093" spans="1:11" s="198" customFormat="1" ht="66.2" customHeight="1">
      <c r="A4093" s="245" t="s">
        <v>763</v>
      </c>
      <c r="B4093" s="274"/>
      <c r="C4093" s="246"/>
      <c r="D4093" s="426"/>
      <c r="E4093" s="277"/>
      <c r="F4093" s="393"/>
      <c r="G4093" s="277"/>
      <c r="K4093" s="273"/>
    </row>
    <row r="4094" spans="1:11" s="193" customFormat="1">
      <c r="A4094" s="69" t="s">
        <v>764</v>
      </c>
      <c r="B4094" s="244"/>
      <c r="D4094" s="191"/>
      <c r="F4094" s="401"/>
      <c r="H4094" s="198"/>
      <c r="K4094" s="273"/>
    </row>
    <row r="4095" spans="1:11" s="193" customFormat="1">
      <c r="A4095" s="272" t="s">
        <v>732</v>
      </c>
      <c r="B4095" s="200">
        <v>360</v>
      </c>
      <c r="C4095" s="198"/>
      <c r="D4095" s="214"/>
      <c r="E4095" s="277"/>
      <c r="F4095" s="391" t="str">
        <f>IF(D4095="","",B4095*D4095)</f>
        <v/>
      </c>
      <c r="G4095" s="277"/>
      <c r="H4095" s="198"/>
      <c r="K4095" s="273"/>
    </row>
    <row r="4096" spans="1:11" s="193" customFormat="1" ht="25.5">
      <c r="A4096" s="69" t="s">
        <v>765</v>
      </c>
      <c r="B4096" s="244"/>
      <c r="D4096" s="191"/>
      <c r="F4096" s="401"/>
      <c r="H4096" s="198"/>
      <c r="K4096" s="273"/>
    </row>
    <row r="4097" spans="1:11" s="193" customFormat="1">
      <c r="A4097" s="272" t="s">
        <v>732</v>
      </c>
      <c r="B4097" s="200">
        <v>50</v>
      </c>
      <c r="C4097" s="198"/>
      <c r="D4097" s="214"/>
      <c r="E4097" s="277"/>
      <c r="F4097" s="391" t="str">
        <f>IF(D4097="","",B4097*D4097)</f>
        <v/>
      </c>
      <c r="G4097" s="277"/>
      <c r="H4097" s="198"/>
      <c r="K4097" s="273"/>
    </row>
    <row r="4098" spans="1:11" s="193" customFormat="1" ht="38.25">
      <c r="A4098" s="69" t="s">
        <v>766</v>
      </c>
      <c r="B4098" s="244"/>
      <c r="D4098" s="191"/>
      <c r="F4098" s="401"/>
      <c r="H4098" s="198"/>
      <c r="K4098" s="273"/>
    </row>
    <row r="4099" spans="1:11" s="193" customFormat="1">
      <c r="A4099" s="272" t="s">
        <v>732</v>
      </c>
      <c r="B4099" s="200">
        <v>360</v>
      </c>
      <c r="C4099" s="198"/>
      <c r="D4099" s="214"/>
      <c r="E4099" s="277"/>
      <c r="F4099" s="391" t="str">
        <f>IF(D4099="","",B4099*D4099)</f>
        <v/>
      </c>
      <c r="G4099" s="277"/>
      <c r="H4099" s="198"/>
      <c r="K4099" s="273"/>
    </row>
    <row r="4100" spans="1:11" s="193" customFormat="1" ht="27" customHeight="1">
      <c r="A4100" s="69" t="s">
        <v>767</v>
      </c>
      <c r="B4100" s="244"/>
      <c r="D4100" s="191"/>
      <c r="F4100" s="401"/>
      <c r="H4100" s="198"/>
      <c r="K4100" s="273"/>
    </row>
    <row r="4101" spans="1:11" s="198" customFormat="1">
      <c r="A4101" s="279" t="s">
        <v>762</v>
      </c>
      <c r="B4101" s="200">
        <v>1</v>
      </c>
      <c r="D4101" s="214"/>
      <c r="E4101" s="277"/>
      <c r="F4101" s="391" t="str">
        <f>IF(D4101="","",B4101*D4101)</f>
        <v/>
      </c>
      <c r="G4101" s="277"/>
      <c r="K4101" s="273"/>
    </row>
    <row r="4102" spans="1:11" s="198" customFormat="1">
      <c r="A4102" s="279"/>
      <c r="B4102" s="200"/>
      <c r="D4102" s="196"/>
      <c r="E4102" s="277"/>
      <c r="F4102" s="393"/>
      <c r="G4102" s="277"/>
      <c r="K4102" s="273"/>
    </row>
    <row r="4103" spans="1:11" s="193" customFormat="1" ht="43.5" customHeight="1">
      <c r="A4103" s="276" t="s">
        <v>768</v>
      </c>
      <c r="B4103" s="272"/>
      <c r="C4103" s="198"/>
      <c r="D4103" s="196"/>
      <c r="E4103" s="277"/>
      <c r="F4103" s="393"/>
      <c r="G4103" s="277"/>
      <c r="H4103" s="198"/>
      <c r="K4103" s="273"/>
    </row>
    <row r="4104" spans="1:11" s="193" customFormat="1" ht="90.4" customHeight="1">
      <c r="A4104" s="69" t="s">
        <v>769</v>
      </c>
      <c r="B4104" s="244"/>
      <c r="D4104" s="191"/>
      <c r="F4104" s="401"/>
      <c r="H4104" s="198"/>
      <c r="K4104" s="278"/>
    </row>
    <row r="4105" spans="1:11" s="193" customFormat="1">
      <c r="A4105" s="279" t="s">
        <v>25</v>
      </c>
      <c r="B4105" s="200">
        <v>15</v>
      </c>
      <c r="C4105" s="198"/>
      <c r="D4105" s="214"/>
      <c r="E4105" s="277"/>
      <c r="F4105" s="391" t="str">
        <f>IF(D4105="","",B4105*D4105)</f>
        <v/>
      </c>
      <c r="G4105" s="277"/>
      <c r="H4105" s="198"/>
    </row>
    <row r="4106" spans="1:11" s="193" customFormat="1" ht="77.25" customHeight="1">
      <c r="A4106" s="69" t="s">
        <v>770</v>
      </c>
      <c r="B4106" s="244"/>
      <c r="D4106" s="191"/>
      <c r="F4106" s="401"/>
      <c r="H4106" s="198"/>
      <c r="K4106" s="278"/>
    </row>
    <row r="4107" spans="1:11" s="193" customFormat="1">
      <c r="A4107" s="279" t="s">
        <v>25</v>
      </c>
      <c r="B4107" s="200">
        <v>15</v>
      </c>
      <c r="C4107" s="198"/>
      <c r="D4107" s="214"/>
      <c r="E4107" s="277"/>
      <c r="F4107" s="391" t="str">
        <f>IF(D4107="","",B4107*D4107)</f>
        <v/>
      </c>
      <c r="G4107" s="277"/>
      <c r="H4107" s="198"/>
      <c r="K4107" s="273"/>
    </row>
    <row r="4108" spans="1:11" s="193" customFormat="1" ht="50.25" customHeight="1">
      <c r="A4108" s="69" t="s">
        <v>771</v>
      </c>
      <c r="B4108" s="244"/>
      <c r="D4108" s="191"/>
      <c r="F4108" s="401"/>
      <c r="H4108" s="277"/>
      <c r="I4108" s="277" t="str">
        <f>IF(H4108="","",F4109*H4108)</f>
        <v/>
      </c>
      <c r="K4108" s="278"/>
    </row>
    <row r="4109" spans="1:11" s="193" customFormat="1">
      <c r="A4109" s="279" t="s">
        <v>762</v>
      </c>
      <c r="B4109" s="200">
        <v>1</v>
      </c>
      <c r="C4109" s="198"/>
      <c r="D4109" s="214"/>
      <c r="E4109" s="277"/>
      <c r="F4109" s="391" t="str">
        <f>IF(D4109="","",B4109*D4109)</f>
        <v/>
      </c>
      <c r="G4109" s="277"/>
      <c r="H4109" s="198"/>
      <c r="K4109" s="273"/>
    </row>
    <row r="4110" spans="1:11" s="193" customFormat="1">
      <c r="A4110" s="279"/>
      <c r="B4110" s="200"/>
      <c r="C4110" s="198"/>
      <c r="D4110" s="196"/>
      <c r="E4110" s="277"/>
      <c r="F4110" s="393"/>
      <c r="G4110" s="277"/>
      <c r="H4110" s="198"/>
      <c r="K4110" s="273"/>
    </row>
    <row r="4111" spans="1:11" s="193" customFormat="1" ht="100.5" customHeight="1">
      <c r="A4111" s="245" t="s">
        <v>772</v>
      </c>
      <c r="B4111" s="274"/>
      <c r="C4111" s="246"/>
      <c r="D4111" s="426"/>
      <c r="E4111" s="277"/>
      <c r="F4111" s="393"/>
      <c r="G4111" s="277"/>
      <c r="H4111" s="198"/>
      <c r="K4111" s="273"/>
    </row>
    <row r="4112" spans="1:11" s="193" customFormat="1">
      <c r="A4112" s="69" t="s">
        <v>773</v>
      </c>
      <c r="B4112" s="244"/>
      <c r="D4112" s="191"/>
      <c r="F4112" s="401"/>
      <c r="H4112" s="198"/>
      <c r="K4112" s="273"/>
    </row>
    <row r="4113" spans="1:11" s="193" customFormat="1">
      <c r="A4113" s="272" t="s">
        <v>732</v>
      </c>
      <c r="B4113" s="200">
        <v>35</v>
      </c>
      <c r="C4113" s="198"/>
      <c r="D4113" s="214"/>
      <c r="E4113" s="277"/>
      <c r="F4113" s="391" t="str">
        <f>IF(D4113="","",B4113*D4113)</f>
        <v/>
      </c>
      <c r="G4113" s="277"/>
      <c r="H4113" s="198"/>
      <c r="K4113" s="273"/>
    </row>
    <row r="4114" spans="1:11" s="193" customFormat="1" ht="25.5">
      <c r="A4114" s="69" t="s">
        <v>774</v>
      </c>
      <c r="B4114" s="244"/>
      <c r="D4114" s="191"/>
      <c r="F4114" s="401"/>
      <c r="H4114" s="198"/>
      <c r="K4114" s="273"/>
    </row>
    <row r="4115" spans="1:11" s="193" customFormat="1">
      <c r="A4115" s="272" t="s">
        <v>732</v>
      </c>
      <c r="B4115" s="200">
        <v>35</v>
      </c>
      <c r="C4115" s="198"/>
      <c r="D4115" s="214"/>
      <c r="E4115" s="277"/>
      <c r="F4115" s="391" t="str">
        <f>IF(D4115="","",B4115*D4115)</f>
        <v/>
      </c>
      <c r="G4115" s="277"/>
      <c r="H4115" s="198"/>
      <c r="K4115" s="273"/>
    </row>
    <row r="4116" spans="1:11" s="193" customFormat="1" ht="25.9" customHeight="1">
      <c r="A4116" s="69" t="s">
        <v>775</v>
      </c>
      <c r="B4116" s="244"/>
      <c r="D4116" s="191"/>
      <c r="F4116" s="401"/>
      <c r="H4116" s="198"/>
      <c r="K4116" s="273"/>
    </row>
    <row r="4117" spans="1:11" s="193" customFormat="1">
      <c r="A4117" s="279" t="s">
        <v>762</v>
      </c>
      <c r="B4117" s="200">
        <v>1</v>
      </c>
      <c r="C4117" s="198"/>
      <c r="D4117" s="214"/>
      <c r="E4117" s="277"/>
      <c r="F4117" s="391" t="str">
        <f>IF(D4117="","",B4117*D4117)</f>
        <v/>
      </c>
      <c r="G4117" s="277"/>
      <c r="H4117" s="198"/>
      <c r="K4117" s="273"/>
    </row>
    <row r="4118" spans="1:11" s="193" customFormat="1">
      <c r="A4118" s="279"/>
      <c r="B4118" s="200"/>
      <c r="C4118" s="198"/>
      <c r="D4118" s="196"/>
      <c r="E4118" s="277"/>
      <c r="F4118" s="393"/>
      <c r="G4118" s="277"/>
      <c r="H4118" s="198"/>
      <c r="K4118" s="273"/>
    </row>
    <row r="4119" spans="1:11" s="193" customFormat="1" ht="41.25" customHeight="1">
      <c r="A4119" s="276" t="s">
        <v>776</v>
      </c>
      <c r="B4119" s="272"/>
      <c r="C4119" s="198"/>
      <c r="D4119" s="196"/>
      <c r="E4119" s="277"/>
      <c r="F4119" s="393"/>
      <c r="G4119" s="277"/>
      <c r="H4119" s="198"/>
      <c r="K4119" s="273"/>
    </row>
    <row r="4120" spans="1:11" s="193" customFormat="1" ht="51.6" customHeight="1">
      <c r="A4120" s="69" t="s">
        <v>777</v>
      </c>
      <c r="B4120" s="244"/>
      <c r="D4120" s="191"/>
      <c r="F4120" s="401"/>
      <c r="H4120" s="198"/>
      <c r="K4120" s="273"/>
    </row>
    <row r="4121" spans="1:11" s="193" customFormat="1">
      <c r="A4121" s="279" t="s">
        <v>762</v>
      </c>
      <c r="B4121" s="200">
        <v>1</v>
      </c>
      <c r="C4121" s="198"/>
      <c r="D4121" s="214"/>
      <c r="E4121" s="277"/>
      <c r="F4121" s="391" t="str">
        <f>IF(D4121="","",B4121*D4121)</f>
        <v/>
      </c>
      <c r="G4121" s="277"/>
      <c r="H4121" s="198"/>
      <c r="K4121" s="273"/>
    </row>
    <row r="4122" spans="1:11" s="193" customFormat="1">
      <c r="A4122" s="69"/>
      <c r="B4122" s="244"/>
      <c r="D4122" s="191"/>
      <c r="E4122" s="277"/>
      <c r="F4122" s="393"/>
      <c r="G4122" s="277"/>
      <c r="H4122" s="198"/>
      <c r="K4122" s="273"/>
    </row>
    <row r="4123" spans="1:11" s="198" customFormat="1" ht="66.2" customHeight="1">
      <c r="A4123" s="245" t="s">
        <v>778</v>
      </c>
      <c r="B4123" s="274"/>
      <c r="C4123" s="246"/>
      <c r="D4123" s="426"/>
      <c r="E4123" s="277"/>
      <c r="F4123" s="393"/>
      <c r="G4123" s="277"/>
      <c r="K4123" s="273"/>
    </row>
    <row r="4124" spans="1:11" s="193" customFormat="1">
      <c r="A4124" s="69" t="s">
        <v>779</v>
      </c>
      <c r="B4124" s="244"/>
      <c r="D4124" s="191"/>
      <c r="F4124" s="401"/>
      <c r="H4124" s="198"/>
      <c r="K4124" s="273"/>
    </row>
    <row r="4125" spans="1:11" s="193" customFormat="1">
      <c r="A4125" s="272" t="s">
        <v>732</v>
      </c>
      <c r="B4125" s="200">
        <v>310</v>
      </c>
      <c r="C4125" s="198"/>
      <c r="D4125" s="214"/>
      <c r="E4125" s="277"/>
      <c r="F4125" s="391" t="str">
        <f>IF(D4125="","",B4125*D4125)</f>
        <v/>
      </c>
      <c r="G4125" s="277"/>
      <c r="H4125" s="198"/>
      <c r="K4125" s="273"/>
    </row>
    <row r="4126" spans="1:11" s="193" customFormat="1" ht="25.5">
      <c r="A4126" s="69" t="s">
        <v>780</v>
      </c>
      <c r="B4126" s="244"/>
      <c r="D4126" s="191"/>
      <c r="F4126" s="401"/>
      <c r="H4126" s="198"/>
      <c r="K4126" s="273"/>
    </row>
    <row r="4127" spans="1:11" s="193" customFormat="1">
      <c r="A4127" s="272" t="s">
        <v>732</v>
      </c>
      <c r="B4127" s="200">
        <v>10</v>
      </c>
      <c r="C4127" s="198"/>
      <c r="D4127" s="214"/>
      <c r="E4127" s="277"/>
      <c r="F4127" s="391" t="str">
        <f>IF(D4127="","",B4127*D4127)</f>
        <v/>
      </c>
      <c r="G4127" s="277"/>
      <c r="H4127" s="198"/>
      <c r="K4127" s="273"/>
    </row>
    <row r="4128" spans="1:11" s="193" customFormat="1" ht="42.75" customHeight="1">
      <c r="A4128" s="69" t="s">
        <v>781</v>
      </c>
      <c r="B4128" s="244"/>
      <c r="D4128" s="191"/>
      <c r="F4128" s="401"/>
      <c r="H4128" s="198"/>
      <c r="K4128" s="273"/>
    </row>
    <row r="4129" spans="1:11" s="193" customFormat="1">
      <c r="A4129" s="272" t="s">
        <v>732</v>
      </c>
      <c r="B4129" s="200">
        <v>230</v>
      </c>
      <c r="C4129" s="198"/>
      <c r="D4129" s="214"/>
      <c r="E4129" s="277"/>
      <c r="F4129" s="391" t="str">
        <f>IF(D4129="","",B4129*D4129)</f>
        <v/>
      </c>
      <c r="G4129" s="277"/>
      <c r="H4129" s="198"/>
      <c r="K4129" s="273"/>
    </row>
    <row r="4130" spans="1:11" s="193" customFormat="1" ht="42.75" customHeight="1">
      <c r="A4130" s="69" t="s">
        <v>782</v>
      </c>
      <c r="B4130" s="244"/>
      <c r="D4130" s="191"/>
      <c r="F4130" s="401"/>
      <c r="H4130" s="198"/>
      <c r="K4130" s="273"/>
    </row>
    <row r="4131" spans="1:11" s="193" customFormat="1">
      <c r="A4131" s="272" t="s">
        <v>732</v>
      </c>
      <c r="B4131" s="200">
        <v>80</v>
      </c>
      <c r="C4131" s="198"/>
      <c r="D4131" s="214"/>
      <c r="E4131" s="277"/>
      <c r="F4131" s="391" t="str">
        <f>IF(D4131="","",B4131*D4131)</f>
        <v/>
      </c>
      <c r="G4131" s="277"/>
      <c r="H4131" s="198"/>
      <c r="K4131" s="273"/>
    </row>
    <row r="4132" spans="1:11" s="193" customFormat="1" ht="27" customHeight="1">
      <c r="A4132" s="69" t="s">
        <v>783</v>
      </c>
      <c r="B4132" s="244"/>
      <c r="D4132" s="191"/>
      <c r="F4132" s="401"/>
      <c r="H4132" s="198"/>
      <c r="K4132" s="273"/>
    </row>
    <row r="4133" spans="1:11" s="193" customFormat="1">
      <c r="A4133" s="279" t="s">
        <v>762</v>
      </c>
      <c r="B4133" s="200">
        <v>1</v>
      </c>
      <c r="C4133" s="198"/>
      <c r="D4133" s="214"/>
      <c r="E4133" s="277"/>
      <c r="F4133" s="391" t="str">
        <f>IF(D4133="","",B4133*D4133)</f>
        <v/>
      </c>
      <c r="G4133" s="277"/>
      <c r="H4133" s="198"/>
      <c r="K4133" s="273"/>
    </row>
    <row r="4134" spans="1:11" s="193" customFormat="1" ht="16.5" customHeight="1">
      <c r="A4134" s="69"/>
      <c r="B4134" s="279"/>
      <c r="C4134" s="198"/>
      <c r="D4134" s="196"/>
      <c r="E4134" s="277"/>
      <c r="F4134" s="393"/>
      <c r="G4134" s="277"/>
      <c r="H4134" s="198"/>
      <c r="K4134" s="273"/>
    </row>
    <row r="4135" spans="1:11" s="193" customFormat="1" ht="43.5" customHeight="1">
      <c r="A4135" s="276" t="s">
        <v>784</v>
      </c>
      <c r="B4135" s="272"/>
      <c r="C4135" s="198"/>
      <c r="D4135" s="196"/>
      <c r="E4135" s="277"/>
      <c r="F4135" s="393"/>
      <c r="G4135" s="277"/>
      <c r="H4135" s="198"/>
      <c r="K4135" s="273"/>
    </row>
    <row r="4136" spans="1:11" s="193" customFormat="1" ht="77.45" customHeight="1">
      <c r="A4136" s="69" t="s">
        <v>785</v>
      </c>
      <c r="B4136" s="244"/>
      <c r="D4136" s="191"/>
      <c r="F4136" s="401"/>
      <c r="H4136" s="198"/>
      <c r="K4136" s="278"/>
    </row>
    <row r="4137" spans="1:11" s="193" customFormat="1">
      <c r="A4137" s="279" t="s">
        <v>25</v>
      </c>
      <c r="B4137" s="200">
        <v>30</v>
      </c>
      <c r="C4137" s="198"/>
      <c r="D4137" s="214"/>
      <c r="E4137" s="277"/>
      <c r="F4137" s="391" t="str">
        <f>IF(D4137="","",B4137*D4137)</f>
        <v/>
      </c>
      <c r="G4137" s="277"/>
      <c r="H4137" s="198"/>
      <c r="K4137" s="278"/>
    </row>
    <row r="4138" spans="1:11" s="193" customFormat="1">
      <c r="A4138" s="279"/>
      <c r="B4138" s="200"/>
      <c r="C4138" s="198"/>
      <c r="D4138" s="196"/>
      <c r="E4138" s="277"/>
      <c r="F4138" s="393"/>
      <c r="G4138" s="277"/>
      <c r="H4138" s="198"/>
      <c r="K4138" s="278"/>
    </row>
    <row r="4139" spans="1:11" s="193" customFormat="1" ht="77.25" customHeight="1">
      <c r="A4139" s="69" t="s">
        <v>786</v>
      </c>
      <c r="B4139" s="244"/>
      <c r="D4139" s="191"/>
      <c r="F4139" s="401"/>
      <c r="H4139" s="198"/>
      <c r="K4139" s="278"/>
    </row>
    <row r="4140" spans="1:11" s="193" customFormat="1">
      <c r="A4140" s="279" t="s">
        <v>25</v>
      </c>
      <c r="B4140" s="200">
        <v>30</v>
      </c>
      <c r="C4140" s="198"/>
      <c r="D4140" s="214"/>
      <c r="E4140" s="277"/>
      <c r="F4140" s="391" t="str">
        <f>IF(D4140="","",B4140*D4140)</f>
        <v/>
      </c>
      <c r="G4140" s="277"/>
      <c r="H4140" s="198"/>
      <c r="K4140" s="273"/>
    </row>
    <row r="4141" spans="1:11" s="193" customFormat="1" ht="50.25" customHeight="1">
      <c r="A4141" s="69" t="s">
        <v>787</v>
      </c>
      <c r="B4141" s="244"/>
      <c r="D4141" s="191"/>
      <c r="F4141" s="401"/>
      <c r="H4141" s="277"/>
      <c r="I4141" s="277" t="str">
        <f>IF(H4141="","",F4142*H4141)</f>
        <v/>
      </c>
      <c r="K4141" s="278"/>
    </row>
    <row r="4142" spans="1:11" s="193" customFormat="1">
      <c r="A4142" s="279" t="s">
        <v>762</v>
      </c>
      <c r="B4142" s="200">
        <v>1</v>
      </c>
      <c r="C4142" s="198"/>
      <c r="D4142" s="214"/>
      <c r="E4142" s="277"/>
      <c r="F4142" s="391" t="str">
        <f>IF(D4142="","",B4142*D4142)</f>
        <v/>
      </c>
      <c r="G4142" s="277"/>
      <c r="H4142" s="198"/>
      <c r="K4142" s="273"/>
    </row>
    <row r="4143" spans="1:11" s="193" customFormat="1">
      <c r="A4143" s="279"/>
      <c r="B4143" s="200"/>
      <c r="C4143" s="198"/>
      <c r="D4143" s="196"/>
      <c r="E4143" s="277"/>
      <c r="F4143" s="393"/>
      <c r="G4143" s="277"/>
      <c r="H4143" s="198"/>
      <c r="K4143" s="273"/>
    </row>
    <row r="4144" spans="1:11" s="193" customFormat="1" ht="107.45" customHeight="1">
      <c r="A4144" s="276" t="s">
        <v>788</v>
      </c>
      <c r="B4144" s="244"/>
      <c r="D4144" s="191"/>
      <c r="F4144" s="401"/>
      <c r="H4144" s="198"/>
      <c r="K4144" s="273"/>
    </row>
    <row r="4145" spans="1:11" s="193" customFormat="1">
      <c r="A4145" s="67" t="s">
        <v>760</v>
      </c>
      <c r="B4145" s="67">
        <v>8</v>
      </c>
      <c r="C4145" s="66"/>
      <c r="D4145" s="214"/>
      <c r="E4145" s="277"/>
      <c r="F4145" s="391" t="str">
        <f>IF(D4145="","",B4145*D4145)</f>
        <v/>
      </c>
      <c r="G4145" s="277"/>
      <c r="H4145" s="198"/>
      <c r="K4145" s="273"/>
    </row>
    <row r="4146" spans="1:11" s="193" customFormat="1" ht="14.25" customHeight="1">
      <c r="A4146" s="280"/>
      <c r="B4146" s="67"/>
      <c r="C4146" s="66"/>
      <c r="D4146" s="203"/>
      <c r="E4146" s="277"/>
      <c r="F4146" s="393"/>
      <c r="G4146" s="277"/>
      <c r="H4146" s="198"/>
      <c r="K4146" s="273"/>
    </row>
    <row r="4147" spans="1:11" s="193" customFormat="1" ht="85.7" customHeight="1">
      <c r="A4147" s="276" t="s">
        <v>789</v>
      </c>
      <c r="B4147" s="244"/>
      <c r="D4147" s="191"/>
      <c r="F4147" s="401"/>
      <c r="H4147" s="198"/>
      <c r="K4147" s="273"/>
    </row>
    <row r="4148" spans="1:11" s="193" customFormat="1">
      <c r="A4148" s="67" t="s">
        <v>760</v>
      </c>
      <c r="B4148" s="67">
        <v>10</v>
      </c>
      <c r="C4148" s="66"/>
      <c r="D4148" s="214"/>
      <c r="E4148" s="277"/>
      <c r="F4148" s="391" t="str">
        <f>IF(D4148="","",B4148*D4148)</f>
        <v/>
      </c>
      <c r="G4148" s="277"/>
      <c r="H4148" s="198"/>
      <c r="K4148" s="273"/>
    </row>
    <row r="4149" spans="1:11" s="193" customFormat="1" ht="12.75" customHeight="1">
      <c r="A4149" s="280"/>
      <c r="B4149" s="67"/>
      <c r="C4149" s="66"/>
      <c r="D4149" s="203"/>
      <c r="E4149" s="277"/>
      <c r="F4149" s="393"/>
      <c r="G4149" s="277"/>
      <c r="H4149" s="198"/>
      <c r="K4149" s="273"/>
    </row>
    <row r="4150" spans="1:11" s="198" customFormat="1" ht="104.25" customHeight="1">
      <c r="A4150" s="245" t="s">
        <v>790</v>
      </c>
      <c r="B4150" s="200"/>
      <c r="D4150" s="196"/>
      <c r="F4150" s="393"/>
      <c r="K4150" s="273"/>
    </row>
    <row r="4151" spans="1:11" s="193" customFormat="1">
      <c r="A4151" s="279" t="s">
        <v>762</v>
      </c>
      <c r="B4151" s="200">
        <v>1</v>
      </c>
      <c r="C4151" s="198"/>
      <c r="D4151" s="214"/>
      <c r="E4151" s="277"/>
      <c r="F4151" s="391" t="str">
        <f>IF(D4151="","",B4151*D4151)</f>
        <v/>
      </c>
      <c r="G4151" s="277"/>
      <c r="H4151" s="198"/>
      <c r="K4151" s="273"/>
    </row>
    <row r="4152" spans="1:11" s="198" customFormat="1">
      <c r="A4152" s="69"/>
      <c r="B4152" s="274"/>
      <c r="C4152" s="246"/>
      <c r="D4152" s="426"/>
      <c r="E4152" s="69"/>
      <c r="F4152" s="403"/>
      <c r="K4152" s="273"/>
    </row>
    <row r="4153" spans="1:11" s="283" customFormat="1" ht="15.75">
      <c r="A4153" s="351" t="s">
        <v>791</v>
      </c>
      <c r="B4153" s="281"/>
      <c r="C4153" s="282"/>
      <c r="D4153" s="428"/>
      <c r="E4153" s="282"/>
      <c r="F4153" s="224">
        <f>SUM(F4087:F4151)</f>
        <v>0</v>
      </c>
      <c r="H4153" s="284"/>
      <c r="K4153" s="285"/>
    </row>
    <row r="4154" spans="1:11" s="198" customFormat="1">
      <c r="A4154" s="69"/>
      <c r="B4154" s="274"/>
      <c r="C4154" s="246"/>
      <c r="D4154" s="426"/>
      <c r="E4154" s="69"/>
      <c r="F4154" s="403"/>
      <c r="K4154" s="273"/>
    </row>
    <row r="4155" spans="1:11" s="198" customFormat="1" ht="16.5">
      <c r="A4155" s="275" t="s">
        <v>792</v>
      </c>
      <c r="B4155" s="380"/>
      <c r="C4155" s="275"/>
      <c r="D4155" s="427"/>
      <c r="E4155" s="275"/>
      <c r="F4155" s="404"/>
      <c r="K4155" s="273"/>
    </row>
    <row r="4156" spans="1:11" s="193" customFormat="1" ht="12.75" customHeight="1">
      <c r="A4156" s="199"/>
      <c r="B4156" s="67"/>
      <c r="C4156" s="286"/>
      <c r="D4156" s="203"/>
      <c r="E4156" s="199"/>
      <c r="F4156" s="65"/>
      <c r="G4156" s="198"/>
      <c r="H4156" s="198"/>
      <c r="K4156" s="273"/>
    </row>
    <row r="4157" spans="1:11" s="193" customFormat="1" ht="140.25">
      <c r="A4157" s="276" t="s">
        <v>793</v>
      </c>
      <c r="B4157" s="244"/>
      <c r="D4157" s="191"/>
      <c r="F4157" s="401"/>
      <c r="H4157" s="198"/>
      <c r="K4157" s="278"/>
    </row>
    <row r="4158" spans="1:11" s="193" customFormat="1">
      <c r="A4158" s="67" t="s">
        <v>760</v>
      </c>
      <c r="B4158" s="67">
        <v>14</v>
      </c>
      <c r="C4158" s="66"/>
      <c r="D4158" s="214"/>
      <c r="E4158" s="277"/>
      <c r="F4158" s="391" t="str">
        <f>IF(D4158="","",B4158*D4158)</f>
        <v/>
      </c>
      <c r="G4158" s="277"/>
      <c r="H4158" s="198"/>
      <c r="K4158" s="278"/>
    </row>
    <row r="4159" spans="1:11" s="193" customFormat="1" ht="14.25" customHeight="1">
      <c r="A4159" s="280"/>
      <c r="B4159" s="67"/>
      <c r="C4159" s="66"/>
      <c r="D4159" s="203"/>
      <c r="E4159" s="287"/>
      <c r="F4159" s="390"/>
      <c r="G4159" s="198"/>
      <c r="H4159" s="198"/>
      <c r="K4159" s="278"/>
    </row>
    <row r="4160" spans="1:11" s="193" customFormat="1" ht="96" customHeight="1">
      <c r="A4160" s="276" t="s">
        <v>794</v>
      </c>
      <c r="B4160" s="244"/>
      <c r="D4160" s="429"/>
      <c r="F4160" s="401"/>
      <c r="H4160" s="198"/>
      <c r="K4160" s="278"/>
    </row>
    <row r="4161" spans="1:11" s="193" customFormat="1">
      <c r="A4161" s="67" t="s">
        <v>732</v>
      </c>
      <c r="B4161" s="67">
        <v>80</v>
      </c>
      <c r="C4161" s="66"/>
      <c r="D4161" s="214"/>
      <c r="E4161" s="277"/>
      <c r="F4161" s="391" t="str">
        <f>IF(D4161="","",B4161*D4161)</f>
        <v/>
      </c>
      <c r="G4161" s="277"/>
      <c r="H4161" s="198"/>
      <c r="K4161" s="278"/>
    </row>
    <row r="4162" spans="1:11" s="193" customFormat="1">
      <c r="A4162" s="280"/>
      <c r="B4162" s="67"/>
      <c r="C4162" s="150"/>
      <c r="D4162" s="203"/>
      <c r="E4162" s="288"/>
      <c r="F4162" s="65"/>
      <c r="G4162" s="287"/>
      <c r="H4162" s="198"/>
      <c r="K4162" s="273"/>
    </row>
    <row r="4163" spans="1:11" s="193" customFormat="1" ht="56.25" customHeight="1">
      <c r="A4163" s="276" t="s">
        <v>795</v>
      </c>
      <c r="B4163" s="244"/>
      <c r="D4163" s="191"/>
      <c r="F4163" s="401"/>
      <c r="H4163" s="198"/>
      <c r="K4163" s="278"/>
    </row>
    <row r="4164" spans="1:11" s="193" customFormat="1">
      <c r="A4164" s="67" t="s">
        <v>45</v>
      </c>
      <c r="B4164" s="67">
        <v>2</v>
      </c>
      <c r="C4164" s="66"/>
      <c r="D4164" s="214"/>
      <c r="E4164" s="277"/>
      <c r="F4164" s="391" t="str">
        <f>IF(D4164="","",B4164*D4164)</f>
        <v/>
      </c>
      <c r="G4164" s="277"/>
      <c r="H4164" s="198"/>
      <c r="K4164" s="278"/>
    </row>
    <row r="4165" spans="1:11" s="193" customFormat="1" ht="12.75" customHeight="1">
      <c r="A4165" s="228"/>
      <c r="B4165" s="289"/>
      <c r="C4165" s="226"/>
      <c r="D4165" s="204"/>
      <c r="E4165" s="228"/>
      <c r="F4165" s="205"/>
      <c r="G4165" s="198"/>
      <c r="H4165" s="198"/>
      <c r="K4165" s="273"/>
    </row>
    <row r="4166" spans="1:11" s="193" customFormat="1" ht="12.75" customHeight="1">
      <c r="A4166" s="290" t="s">
        <v>796</v>
      </c>
      <c r="B4166" s="291"/>
      <c r="C4166" s="292"/>
      <c r="D4166" s="430"/>
      <c r="E4166" s="293"/>
      <c r="F4166" s="398">
        <f>SUM(F4157:F4164)</f>
        <v>0</v>
      </c>
      <c r="H4166" s="277"/>
      <c r="K4166" s="273"/>
    </row>
    <row r="4167" spans="1:11" s="198" customFormat="1">
      <c r="A4167" s="69"/>
      <c r="B4167" s="274"/>
      <c r="C4167" s="246"/>
      <c r="D4167" s="426"/>
      <c r="E4167" s="69"/>
      <c r="F4167" s="403"/>
      <c r="K4167" s="273"/>
    </row>
    <row r="4168" spans="1:11" s="198" customFormat="1" ht="16.5">
      <c r="A4168" s="275" t="s">
        <v>797</v>
      </c>
      <c r="B4168" s="382"/>
      <c r="C4168" s="294"/>
      <c r="D4168" s="431"/>
      <c r="E4168" s="294"/>
      <c r="F4168" s="405"/>
      <c r="K4168" s="273"/>
    </row>
    <row r="4169" spans="1:11" s="198" customFormat="1">
      <c r="A4169" s="69"/>
      <c r="B4169" s="274"/>
      <c r="C4169" s="246"/>
      <c r="D4169" s="426"/>
      <c r="E4169" s="69"/>
      <c r="F4169" s="403"/>
      <c r="K4169" s="273"/>
    </row>
    <row r="4170" spans="1:11" s="193" customFormat="1" ht="66.2" customHeight="1">
      <c r="A4170" s="295" t="s">
        <v>798</v>
      </c>
      <c r="B4170" s="296"/>
      <c r="C4170" s="297"/>
      <c r="D4170" s="197"/>
      <c r="E4170" s="298"/>
      <c r="F4170" s="389"/>
    </row>
    <row r="4171" spans="1:11" s="193" customFormat="1" ht="16.5" customHeight="1">
      <c r="A4171" s="299" t="s">
        <v>799</v>
      </c>
      <c r="B4171" s="244"/>
      <c r="D4171" s="191"/>
      <c r="F4171" s="401"/>
      <c r="K4171" s="273"/>
    </row>
    <row r="4172" spans="1:11" s="193" customFormat="1" ht="16.5" customHeight="1">
      <c r="A4172" s="300" t="s">
        <v>732</v>
      </c>
      <c r="B4172" s="300">
        <v>450</v>
      </c>
      <c r="C4172" s="55"/>
      <c r="D4172" s="214"/>
      <c r="E4172" s="277"/>
      <c r="F4172" s="391" t="str">
        <f>IF(D4172="","",B4172*D4172)</f>
        <v/>
      </c>
      <c r="G4172" s="277"/>
      <c r="K4172" s="273"/>
    </row>
    <row r="4173" spans="1:11" s="193" customFormat="1" ht="13.7" customHeight="1">
      <c r="A4173" s="301" t="s">
        <v>800</v>
      </c>
      <c r="B4173" s="244"/>
      <c r="D4173" s="191"/>
      <c r="F4173" s="401"/>
      <c r="K4173" s="273"/>
    </row>
    <row r="4174" spans="1:11" s="193" customFormat="1" ht="13.7" customHeight="1">
      <c r="A4174" s="300" t="s">
        <v>732</v>
      </c>
      <c r="B4174" s="300">
        <v>310</v>
      </c>
      <c r="C4174" s="55"/>
      <c r="D4174" s="214"/>
      <c r="E4174" s="277"/>
      <c r="F4174" s="391" t="str">
        <f>IF(D4174="","",B4174*D4174)</f>
        <v/>
      </c>
      <c r="G4174" s="277"/>
      <c r="K4174" s="273"/>
    </row>
    <row r="4175" spans="1:11" s="193" customFormat="1" ht="13.7" customHeight="1">
      <c r="A4175" s="301" t="s">
        <v>801</v>
      </c>
      <c r="B4175" s="244"/>
      <c r="D4175" s="191"/>
      <c r="F4175" s="401"/>
      <c r="K4175" s="273"/>
    </row>
    <row r="4176" spans="1:11" s="193" customFormat="1" ht="13.7" customHeight="1">
      <c r="A4176" s="300" t="s">
        <v>732</v>
      </c>
      <c r="B4176" s="300">
        <v>360</v>
      </c>
      <c r="C4176" s="55"/>
      <c r="D4176" s="214"/>
      <c r="E4176" s="277"/>
      <c r="F4176" s="391" t="str">
        <f>IF(D4176="","",B4176*D4176)</f>
        <v/>
      </c>
      <c r="G4176" s="277"/>
      <c r="K4176" s="273"/>
    </row>
    <row r="4177" spans="1:11" s="193" customFormat="1" ht="42" customHeight="1">
      <c r="A4177" s="299" t="s">
        <v>802</v>
      </c>
      <c r="B4177" s="244"/>
      <c r="D4177" s="191"/>
      <c r="F4177" s="401"/>
      <c r="K4177" s="273"/>
    </row>
    <row r="4178" spans="1:11" s="193" customFormat="1" ht="13.7" customHeight="1">
      <c r="A4178" s="300" t="s">
        <v>803</v>
      </c>
      <c r="B4178" s="300">
        <v>1</v>
      </c>
      <c r="C4178" s="55"/>
      <c r="D4178" s="214"/>
      <c r="E4178" s="277"/>
      <c r="F4178" s="391" t="str">
        <f>IF(D4178="","",B4178*D4178)</f>
        <v/>
      </c>
      <c r="G4178" s="277"/>
    </row>
    <row r="4179" spans="1:11" s="193" customFormat="1" ht="28.5" customHeight="1">
      <c r="A4179" s="295" t="s">
        <v>804</v>
      </c>
      <c r="B4179" s="296"/>
      <c r="C4179" s="297"/>
      <c r="D4179" s="197"/>
      <c r="E4179" s="277"/>
      <c r="F4179" s="393"/>
      <c r="G4179" s="277"/>
    </row>
    <row r="4180" spans="1:11" s="193" customFormat="1" ht="14.25">
      <c r="A4180" s="302" t="s">
        <v>805</v>
      </c>
      <c r="B4180" s="244"/>
      <c r="D4180" s="191"/>
      <c r="F4180" s="401"/>
      <c r="K4180" s="66"/>
    </row>
    <row r="4181" spans="1:11" s="193" customFormat="1" ht="13.7" customHeight="1">
      <c r="A4181" s="303" t="s">
        <v>732</v>
      </c>
      <c r="B4181" s="289">
        <v>85</v>
      </c>
      <c r="C4181" s="226"/>
      <c r="D4181" s="214"/>
      <c r="E4181" s="277"/>
      <c r="F4181" s="391" t="str">
        <f>IF(D4181="","",B4181*D4181)</f>
        <v/>
      </c>
      <c r="G4181" s="277"/>
      <c r="K4181" s="66"/>
    </row>
    <row r="4182" spans="1:11" s="193" customFormat="1" ht="13.7" customHeight="1">
      <c r="B4182" s="244"/>
      <c r="C4182" s="304"/>
      <c r="D4182" s="432"/>
      <c r="E4182" s="304"/>
      <c r="F4182" s="406"/>
    </row>
    <row r="4183" spans="1:11" s="198" customFormat="1" ht="102">
      <c r="A4183" s="245" t="s">
        <v>806</v>
      </c>
      <c r="B4183" s="300"/>
      <c r="C4183" s="55"/>
      <c r="D4183" s="432"/>
      <c r="E4183" s="305"/>
      <c r="F4183" s="407"/>
      <c r="G4183" s="304"/>
      <c r="K4183" s="273"/>
    </row>
    <row r="4184" spans="1:11" s="193" customFormat="1" ht="13.7" customHeight="1">
      <c r="A4184" s="302" t="s">
        <v>807</v>
      </c>
      <c r="B4184" s="244"/>
      <c r="D4184" s="191"/>
      <c r="F4184" s="401"/>
      <c r="H4184" s="195"/>
      <c r="K4184" s="273"/>
    </row>
    <row r="4185" spans="1:11" s="193" customFormat="1" ht="13.7" customHeight="1">
      <c r="A4185" s="303" t="s">
        <v>45</v>
      </c>
      <c r="B4185" s="289">
        <v>14</v>
      </c>
      <c r="C4185" s="226"/>
      <c r="D4185" s="214"/>
      <c r="E4185" s="277"/>
      <c r="F4185" s="391" t="str">
        <f>IF(D4185="","",B4185*D4185)</f>
        <v/>
      </c>
      <c r="G4185" s="277"/>
      <c r="H4185" s="195"/>
      <c r="K4185" s="273"/>
    </row>
    <row r="4186" spans="1:11" s="193" customFormat="1" ht="13.7" customHeight="1">
      <c r="A4186" s="302" t="s">
        <v>808</v>
      </c>
      <c r="B4186" s="244"/>
      <c r="D4186" s="191"/>
      <c r="F4186" s="401"/>
      <c r="H4186" s="195"/>
      <c r="K4186" s="273"/>
    </row>
    <row r="4187" spans="1:11" s="193" customFormat="1" ht="13.7" customHeight="1">
      <c r="A4187" s="303" t="s">
        <v>45</v>
      </c>
      <c r="B4187" s="289">
        <v>14</v>
      </c>
      <c r="C4187" s="226"/>
      <c r="D4187" s="214"/>
      <c r="E4187" s="277"/>
      <c r="F4187" s="391" t="str">
        <f>IF(D4187="","",B4187*D4187)</f>
        <v/>
      </c>
      <c r="G4187" s="277"/>
      <c r="H4187" s="195"/>
      <c r="K4187" s="273"/>
    </row>
    <row r="4188" spans="1:11" s="193" customFormat="1">
      <c r="B4188" s="300"/>
      <c r="C4188" s="55"/>
      <c r="D4188" s="432"/>
      <c r="E4188" s="305"/>
      <c r="F4188" s="407"/>
      <c r="G4188" s="306"/>
      <c r="H4188" s="195"/>
      <c r="K4188" s="273"/>
    </row>
    <row r="4189" spans="1:11" s="198" customFormat="1" ht="247.7" customHeight="1">
      <c r="A4189" s="276" t="s">
        <v>809</v>
      </c>
      <c r="B4189" s="300"/>
      <c r="C4189" s="55"/>
      <c r="D4189" s="432"/>
      <c r="E4189" s="305"/>
      <c r="F4189" s="407"/>
      <c r="G4189" s="304"/>
      <c r="K4189" s="273"/>
    </row>
    <row r="4190" spans="1:11" s="193" customFormat="1" ht="13.7" customHeight="1">
      <c r="A4190" s="302" t="s">
        <v>807</v>
      </c>
      <c r="B4190" s="244"/>
      <c r="D4190" s="191"/>
      <c r="F4190" s="401"/>
      <c r="H4190" s="195"/>
      <c r="K4190" s="273"/>
    </row>
    <row r="4191" spans="1:11" s="193" customFormat="1" ht="13.7" customHeight="1">
      <c r="A4191" s="303" t="s">
        <v>45</v>
      </c>
      <c r="B4191" s="289">
        <v>14</v>
      </c>
      <c r="C4191" s="226"/>
      <c r="D4191" s="214"/>
      <c r="E4191" s="277"/>
      <c r="F4191" s="391" t="str">
        <f>IF(D4191="","",B4191*D4191)</f>
        <v/>
      </c>
      <c r="G4191" s="277"/>
      <c r="H4191" s="195"/>
      <c r="K4191" s="273"/>
    </row>
    <row r="4192" spans="1:11" s="193" customFormat="1" ht="13.7" customHeight="1">
      <c r="A4192" s="302" t="s">
        <v>808</v>
      </c>
      <c r="B4192" s="244"/>
      <c r="D4192" s="191"/>
      <c r="F4192" s="401"/>
      <c r="H4192" s="195"/>
      <c r="K4192" s="273"/>
    </row>
    <row r="4193" spans="1:11" s="193" customFormat="1" ht="13.7" customHeight="1">
      <c r="A4193" s="303" t="s">
        <v>45</v>
      </c>
      <c r="B4193" s="289">
        <v>14</v>
      </c>
      <c r="C4193" s="226"/>
      <c r="D4193" s="214"/>
      <c r="E4193" s="277"/>
      <c r="F4193" s="391" t="str">
        <f>IF(D4193="","",B4193*D4193)</f>
        <v/>
      </c>
      <c r="G4193" s="277"/>
      <c r="H4193" s="195"/>
      <c r="K4193" s="273"/>
    </row>
    <row r="4194" spans="1:11" s="193" customFormat="1">
      <c r="A4194" s="307"/>
      <c r="B4194" s="303"/>
      <c r="C4194" s="226"/>
      <c r="D4194" s="204"/>
      <c r="E4194" s="277"/>
      <c r="F4194" s="393"/>
      <c r="G4194" s="277"/>
      <c r="H4194" s="195"/>
      <c r="K4194" s="273"/>
    </row>
    <row r="4195" spans="1:11" s="193" customFormat="1" ht="55.5" customHeight="1">
      <c r="A4195" s="245" t="s">
        <v>810</v>
      </c>
      <c r="B4195" s="244"/>
      <c r="D4195" s="191"/>
      <c r="F4195" s="401"/>
      <c r="K4195" s="273"/>
    </row>
    <row r="4196" spans="1:11" s="193" customFormat="1">
      <c r="A4196" s="67" t="s">
        <v>45</v>
      </c>
      <c r="B4196" s="67">
        <v>14</v>
      </c>
      <c r="C4196" s="66"/>
      <c r="D4196" s="214"/>
      <c r="E4196" s="277"/>
      <c r="F4196" s="391" t="str">
        <f>IF(D4196="","",B4196*D4196)</f>
        <v/>
      </c>
      <c r="G4196" s="277"/>
      <c r="K4196" s="273"/>
    </row>
    <row r="4197" spans="1:11" s="193" customFormat="1">
      <c r="A4197" s="69"/>
      <c r="B4197" s="67"/>
      <c r="C4197" s="66"/>
      <c r="D4197" s="203"/>
      <c r="E4197" s="286"/>
      <c r="F4197" s="65"/>
      <c r="G4197" s="308"/>
      <c r="K4197" s="273"/>
    </row>
    <row r="4198" spans="1:11" s="193" customFormat="1" ht="40.700000000000003" customHeight="1">
      <c r="A4198" s="245" t="s">
        <v>811</v>
      </c>
      <c r="B4198" s="67"/>
      <c r="C4198" s="66"/>
      <c r="D4198" s="203"/>
      <c r="E4198" s="286"/>
      <c r="F4198" s="65"/>
      <c r="G4198" s="308"/>
      <c r="K4198" s="273"/>
    </row>
    <row r="4199" spans="1:11" s="193" customFormat="1" ht="27.75" customHeight="1">
      <c r="A4199" s="245" t="s">
        <v>812</v>
      </c>
      <c r="B4199" s="67"/>
      <c r="C4199" s="66"/>
      <c r="D4199" s="203"/>
      <c r="E4199" s="286"/>
      <c r="F4199" s="65"/>
      <c r="G4199" s="308"/>
      <c r="K4199" s="273"/>
    </row>
    <row r="4200" spans="1:11" s="193" customFormat="1" ht="13.7" customHeight="1">
      <c r="A4200" s="245" t="s">
        <v>813</v>
      </c>
      <c r="B4200" s="67"/>
      <c r="C4200" s="66"/>
      <c r="D4200" s="203"/>
      <c r="E4200" s="286"/>
      <c r="F4200" s="65"/>
      <c r="G4200" s="308"/>
      <c r="K4200" s="273"/>
    </row>
    <row r="4201" spans="1:11" s="193" customFormat="1" ht="27" customHeight="1">
      <c r="A4201" s="245" t="s">
        <v>814</v>
      </c>
      <c r="B4201" s="67"/>
      <c r="C4201" s="66"/>
      <c r="D4201" s="203"/>
      <c r="E4201" s="286"/>
      <c r="F4201" s="65"/>
      <c r="G4201" s="308"/>
      <c r="K4201" s="273"/>
    </row>
    <row r="4202" spans="1:11" s="193" customFormat="1" ht="16.5" customHeight="1">
      <c r="A4202" s="309" t="s">
        <v>815</v>
      </c>
      <c r="B4202" s="67"/>
      <c r="C4202" s="66"/>
      <c r="D4202" s="203"/>
      <c r="E4202" s="286"/>
      <c r="F4202" s="65"/>
      <c r="G4202" s="308"/>
      <c r="K4202" s="273"/>
    </row>
    <row r="4203" spans="1:11" s="193" customFormat="1">
      <c r="A4203" s="310" t="s">
        <v>816</v>
      </c>
      <c r="B4203" s="67"/>
      <c r="C4203" s="66"/>
      <c r="D4203" s="203"/>
      <c r="E4203" s="286"/>
      <c r="F4203" s="65"/>
      <c r="G4203" s="308"/>
      <c r="K4203" s="273"/>
    </row>
    <row r="4204" spans="1:11" s="193" customFormat="1" ht="25.5">
      <c r="A4204" s="310" t="s">
        <v>817</v>
      </c>
      <c r="B4204" s="67"/>
      <c r="C4204" s="66"/>
      <c r="D4204" s="203"/>
      <c r="E4204" s="286"/>
      <c r="F4204" s="65"/>
      <c r="G4204" s="308"/>
      <c r="K4204" s="273"/>
    </row>
    <row r="4205" spans="1:11" s="193" customFormat="1" ht="16.5" customHeight="1">
      <c r="A4205" s="245" t="s">
        <v>818</v>
      </c>
      <c r="B4205" s="67"/>
      <c r="C4205" s="66"/>
      <c r="D4205" s="203"/>
      <c r="E4205" s="286"/>
      <c r="F4205" s="65"/>
      <c r="G4205" s="308"/>
      <c r="K4205" s="273"/>
    </row>
    <row r="4206" spans="1:11" s="193" customFormat="1" ht="15" customHeight="1">
      <c r="A4206" s="245" t="s">
        <v>819</v>
      </c>
      <c r="B4206" s="67"/>
      <c r="C4206" s="66"/>
      <c r="D4206" s="203"/>
      <c r="E4206" s="286"/>
      <c r="F4206" s="65"/>
      <c r="G4206" s="308"/>
      <c r="K4206" s="273"/>
    </row>
    <row r="4207" spans="1:11" s="193" customFormat="1" ht="15" customHeight="1">
      <c r="A4207" s="245" t="s">
        <v>820</v>
      </c>
      <c r="B4207" s="67"/>
      <c r="C4207" s="66"/>
      <c r="D4207" s="203"/>
      <c r="E4207" s="286"/>
      <c r="F4207" s="65"/>
      <c r="G4207" s="308"/>
      <c r="K4207" s="273"/>
    </row>
    <row r="4208" spans="1:11" s="193" customFormat="1" ht="25.5">
      <c r="A4208" s="245" t="s">
        <v>821</v>
      </c>
      <c r="B4208" s="67"/>
      <c r="C4208" s="66"/>
      <c r="D4208" s="203"/>
      <c r="E4208" s="286"/>
      <c r="F4208" s="65"/>
      <c r="G4208" s="308"/>
      <c r="K4208" s="273"/>
    </row>
    <row r="4209" spans="1:11" s="193" customFormat="1" ht="25.5">
      <c r="A4209" s="245" t="s">
        <v>822</v>
      </c>
      <c r="B4209" s="67"/>
      <c r="C4209" s="66"/>
      <c r="D4209" s="203"/>
      <c r="E4209" s="286"/>
      <c r="F4209" s="65"/>
      <c r="G4209" s="308"/>
      <c r="K4209" s="273"/>
    </row>
    <row r="4210" spans="1:11" s="193" customFormat="1" ht="38.25">
      <c r="A4210" s="245" t="s">
        <v>823</v>
      </c>
      <c r="B4210" s="67"/>
      <c r="C4210" s="66"/>
      <c r="D4210" s="203"/>
      <c r="E4210" s="286"/>
      <c r="F4210" s="65"/>
      <c r="G4210" s="308"/>
      <c r="K4210" s="273"/>
    </row>
    <row r="4211" spans="1:11" s="193" customFormat="1" ht="25.5">
      <c r="A4211" s="245" t="s">
        <v>824</v>
      </c>
      <c r="B4211" s="67"/>
      <c r="C4211" s="66"/>
      <c r="D4211" s="203"/>
      <c r="E4211" s="286"/>
      <c r="F4211" s="65"/>
      <c r="G4211" s="308"/>
      <c r="K4211" s="273"/>
    </row>
    <row r="4212" spans="1:11" s="193" customFormat="1" ht="63.75">
      <c r="A4212" s="245" t="s">
        <v>825</v>
      </c>
      <c r="B4212" s="67"/>
      <c r="C4212" s="66"/>
      <c r="D4212" s="203"/>
      <c r="E4212" s="286"/>
      <c r="F4212" s="65"/>
      <c r="G4212" s="308"/>
      <c r="K4212" s="273"/>
    </row>
    <row r="4213" spans="1:11" s="193" customFormat="1" ht="15" customHeight="1">
      <c r="A4213" s="168" t="s">
        <v>826</v>
      </c>
      <c r="B4213" s="67"/>
      <c r="C4213" s="66"/>
      <c r="D4213" s="203"/>
      <c r="E4213" s="286"/>
      <c r="F4213" s="65"/>
      <c r="G4213" s="308"/>
      <c r="K4213" s="273"/>
    </row>
    <row r="4214" spans="1:11" s="193" customFormat="1" ht="15" customHeight="1">
      <c r="A4214" s="168" t="s">
        <v>827</v>
      </c>
      <c r="B4214" s="67"/>
      <c r="C4214" s="66"/>
      <c r="D4214" s="203"/>
      <c r="E4214" s="286"/>
      <c r="F4214" s="65"/>
      <c r="G4214" s="308"/>
      <c r="K4214" s="273"/>
    </row>
    <row r="4215" spans="1:11" s="193" customFormat="1" ht="15" customHeight="1">
      <c r="A4215" s="168" t="s">
        <v>828</v>
      </c>
      <c r="B4215" s="67"/>
      <c r="C4215" s="66"/>
      <c r="D4215" s="203"/>
      <c r="E4215" s="286"/>
      <c r="F4215" s="65"/>
      <c r="G4215" s="308"/>
      <c r="K4215" s="273"/>
    </row>
    <row r="4216" spans="1:11" s="193" customFormat="1" ht="15" customHeight="1">
      <c r="A4216" s="168" t="s">
        <v>829</v>
      </c>
      <c r="B4216" s="67"/>
      <c r="C4216" s="66"/>
      <c r="D4216" s="203"/>
      <c r="E4216" s="286"/>
      <c r="F4216" s="65"/>
      <c r="G4216" s="308"/>
      <c r="K4216" s="273"/>
    </row>
    <row r="4217" spans="1:11" s="193" customFormat="1" ht="15" customHeight="1">
      <c r="A4217" s="168" t="s">
        <v>830</v>
      </c>
      <c r="B4217" s="67"/>
      <c r="C4217" s="66"/>
      <c r="D4217" s="203"/>
      <c r="E4217" s="286"/>
      <c r="F4217" s="65"/>
      <c r="G4217" s="308"/>
      <c r="K4217" s="273"/>
    </row>
    <row r="4218" spans="1:11" s="193" customFormat="1" ht="15" customHeight="1">
      <c r="A4218" s="168" t="s">
        <v>831</v>
      </c>
      <c r="B4218" s="67"/>
      <c r="C4218" s="66"/>
      <c r="D4218" s="203"/>
      <c r="E4218" s="286"/>
      <c r="F4218" s="65"/>
      <c r="G4218" s="308"/>
      <c r="K4218" s="273"/>
    </row>
    <row r="4219" spans="1:11" s="193" customFormat="1" ht="15" customHeight="1">
      <c r="A4219" s="168" t="s">
        <v>832</v>
      </c>
      <c r="B4219" s="67"/>
      <c r="C4219" s="66"/>
      <c r="D4219" s="203"/>
      <c r="E4219" s="286"/>
      <c r="F4219" s="65"/>
      <c r="G4219" s="308"/>
      <c r="K4219" s="273"/>
    </row>
    <row r="4220" spans="1:11" s="193" customFormat="1" ht="15" customHeight="1">
      <c r="A4220" s="168" t="s">
        <v>833</v>
      </c>
      <c r="B4220" s="67"/>
      <c r="C4220" s="66"/>
      <c r="D4220" s="203"/>
      <c r="E4220" s="286"/>
      <c r="F4220" s="65"/>
      <c r="G4220" s="308"/>
      <c r="K4220" s="273"/>
    </row>
    <row r="4221" spans="1:11" s="193" customFormat="1" ht="15" customHeight="1">
      <c r="A4221" s="311" t="s">
        <v>834</v>
      </c>
      <c r="B4221" s="289"/>
      <c r="C4221" s="226"/>
      <c r="D4221" s="204"/>
      <c r="E4221" s="312"/>
      <c r="F4221" s="205"/>
      <c r="G4221" s="313"/>
      <c r="K4221" s="273"/>
    </row>
    <row r="4222" spans="1:11" s="193" customFormat="1" ht="13.7" customHeight="1">
      <c r="A4222" s="302" t="s">
        <v>807</v>
      </c>
      <c r="B4222" s="244"/>
      <c r="D4222" s="191"/>
      <c r="F4222" s="401"/>
      <c r="K4222" s="273"/>
    </row>
    <row r="4223" spans="1:11" s="193" customFormat="1" ht="13.7" customHeight="1">
      <c r="A4223" s="303" t="s">
        <v>45</v>
      </c>
      <c r="B4223" s="289">
        <v>11</v>
      </c>
      <c r="C4223" s="226"/>
      <c r="D4223" s="214"/>
      <c r="E4223" s="277"/>
      <c r="F4223" s="391" t="str">
        <f>IF(D4223="","",B4223*D4223)</f>
        <v/>
      </c>
      <c r="G4223" s="277"/>
      <c r="K4223" s="273"/>
    </row>
    <row r="4224" spans="1:11" s="193" customFormat="1" ht="13.7" customHeight="1">
      <c r="A4224" s="302" t="s">
        <v>808</v>
      </c>
      <c r="B4224" s="244"/>
      <c r="D4224" s="191"/>
      <c r="F4224" s="401"/>
      <c r="K4224" s="273"/>
    </row>
    <row r="4225" spans="1:11" s="193" customFormat="1" ht="13.7" customHeight="1">
      <c r="A4225" s="303" t="s">
        <v>45</v>
      </c>
      <c r="B4225" s="289">
        <v>11</v>
      </c>
      <c r="C4225" s="226"/>
      <c r="D4225" s="214"/>
      <c r="E4225" s="277"/>
      <c r="F4225" s="391" t="str">
        <f>IF(D4225="","",B4225*D4225)</f>
        <v/>
      </c>
      <c r="G4225" s="277"/>
      <c r="K4225" s="273"/>
    </row>
    <row r="4226" spans="1:11" s="193" customFormat="1">
      <c r="A4226" s="69"/>
      <c r="B4226" s="67"/>
      <c r="C4226" s="66"/>
      <c r="D4226" s="203"/>
      <c r="E4226" s="286"/>
      <c r="F4226" s="65"/>
      <c r="G4226" s="308"/>
      <c r="K4226" s="273"/>
    </row>
    <row r="4227" spans="1:11" s="193" customFormat="1" ht="40.700000000000003" customHeight="1">
      <c r="A4227" s="245" t="s">
        <v>835</v>
      </c>
      <c r="B4227" s="67"/>
      <c r="C4227" s="66"/>
      <c r="D4227" s="203"/>
      <c r="E4227" s="286"/>
      <c r="F4227" s="65"/>
      <c r="G4227" s="308"/>
      <c r="K4227" s="273"/>
    </row>
    <row r="4228" spans="1:11" s="193" customFormat="1" ht="27.75" customHeight="1">
      <c r="A4228" s="245" t="s">
        <v>812</v>
      </c>
      <c r="B4228" s="67"/>
      <c r="C4228" s="66"/>
      <c r="D4228" s="203"/>
      <c r="E4228" s="286"/>
      <c r="F4228" s="65"/>
      <c r="G4228" s="308"/>
      <c r="K4228" s="273"/>
    </row>
    <row r="4229" spans="1:11" s="193" customFormat="1" ht="13.7" customHeight="1">
      <c r="A4229" s="245" t="s">
        <v>813</v>
      </c>
      <c r="B4229" s="67"/>
      <c r="C4229" s="66"/>
      <c r="D4229" s="203"/>
      <c r="E4229" s="286"/>
      <c r="F4229" s="65"/>
      <c r="G4229" s="308"/>
      <c r="K4229" s="273"/>
    </row>
    <row r="4230" spans="1:11" s="193" customFormat="1" ht="27" customHeight="1">
      <c r="A4230" s="245" t="s">
        <v>836</v>
      </c>
      <c r="B4230" s="67"/>
      <c r="C4230" s="66"/>
      <c r="D4230" s="203"/>
      <c r="E4230" s="286"/>
      <c r="F4230" s="65"/>
      <c r="G4230" s="308"/>
      <c r="K4230" s="273"/>
    </row>
    <row r="4231" spans="1:11" s="193" customFormat="1" ht="16.5" customHeight="1">
      <c r="A4231" s="309" t="s">
        <v>815</v>
      </c>
      <c r="B4231" s="67"/>
      <c r="C4231" s="66"/>
      <c r="D4231" s="203"/>
      <c r="E4231" s="286"/>
      <c r="F4231" s="65"/>
      <c r="G4231" s="308"/>
      <c r="K4231" s="273"/>
    </row>
    <row r="4232" spans="1:11" s="193" customFormat="1">
      <c r="A4232" s="310" t="s">
        <v>816</v>
      </c>
      <c r="B4232" s="67"/>
      <c r="C4232" s="66"/>
      <c r="D4232" s="203"/>
      <c r="E4232" s="286"/>
      <c r="F4232" s="65"/>
      <c r="G4232" s="308"/>
      <c r="K4232" s="273"/>
    </row>
    <row r="4233" spans="1:11" s="193" customFormat="1" ht="25.5">
      <c r="A4233" s="310" t="s">
        <v>817</v>
      </c>
      <c r="B4233" s="67"/>
      <c r="C4233" s="66"/>
      <c r="D4233" s="203"/>
      <c r="E4233" s="286"/>
      <c r="F4233" s="65"/>
      <c r="G4233" s="308"/>
      <c r="K4233" s="273"/>
    </row>
    <row r="4234" spans="1:11" s="193" customFormat="1" ht="16.5" customHeight="1">
      <c r="A4234" s="245" t="s">
        <v>818</v>
      </c>
      <c r="B4234" s="67"/>
      <c r="C4234" s="66"/>
      <c r="D4234" s="203"/>
      <c r="E4234" s="286"/>
      <c r="F4234" s="65"/>
      <c r="G4234" s="308"/>
      <c r="K4234" s="273"/>
    </row>
    <row r="4235" spans="1:11" s="193" customFormat="1" ht="15" customHeight="1">
      <c r="A4235" s="245" t="s">
        <v>819</v>
      </c>
      <c r="B4235" s="67"/>
      <c r="C4235" s="66"/>
      <c r="D4235" s="203"/>
      <c r="E4235" s="286"/>
      <c r="F4235" s="65"/>
      <c r="G4235" s="308"/>
      <c r="K4235" s="273"/>
    </row>
    <row r="4236" spans="1:11" s="193" customFormat="1" ht="15" customHeight="1">
      <c r="A4236" s="245" t="s">
        <v>820</v>
      </c>
      <c r="B4236" s="67"/>
      <c r="C4236" s="66"/>
      <c r="D4236" s="203"/>
      <c r="E4236" s="286"/>
      <c r="F4236" s="65"/>
      <c r="G4236" s="308"/>
      <c r="K4236" s="273"/>
    </row>
    <row r="4237" spans="1:11" s="193" customFormat="1" ht="25.5">
      <c r="A4237" s="245" t="s">
        <v>821</v>
      </c>
      <c r="B4237" s="67"/>
      <c r="C4237" s="66"/>
      <c r="D4237" s="203"/>
      <c r="E4237" s="286"/>
      <c r="F4237" s="65"/>
      <c r="G4237" s="308"/>
      <c r="K4237" s="273"/>
    </row>
    <row r="4238" spans="1:11" s="193" customFormat="1" ht="25.5">
      <c r="A4238" s="245" t="s">
        <v>822</v>
      </c>
      <c r="B4238" s="67"/>
      <c r="C4238" s="66"/>
      <c r="D4238" s="203"/>
      <c r="E4238" s="286"/>
      <c r="F4238" s="65"/>
      <c r="G4238" s="308"/>
      <c r="K4238" s="273"/>
    </row>
    <row r="4239" spans="1:11" s="193" customFormat="1" ht="38.25">
      <c r="A4239" s="245" t="s">
        <v>823</v>
      </c>
      <c r="B4239" s="67"/>
      <c r="C4239" s="66"/>
      <c r="D4239" s="203"/>
      <c r="E4239" s="286"/>
      <c r="F4239" s="65"/>
      <c r="G4239" s="308"/>
      <c r="K4239" s="273"/>
    </row>
    <row r="4240" spans="1:11" s="193" customFormat="1" ht="29.25" customHeight="1">
      <c r="A4240" s="245" t="s">
        <v>824</v>
      </c>
      <c r="B4240" s="67"/>
      <c r="C4240" s="66"/>
      <c r="D4240" s="203"/>
      <c r="E4240" s="286"/>
      <c r="F4240" s="65"/>
      <c r="G4240" s="308"/>
      <c r="K4240" s="273"/>
    </row>
    <row r="4241" spans="1:11" s="193" customFormat="1" ht="63.75">
      <c r="A4241" s="245" t="s">
        <v>825</v>
      </c>
      <c r="B4241" s="67"/>
      <c r="C4241" s="66"/>
      <c r="D4241" s="203"/>
      <c r="E4241" s="286"/>
      <c r="F4241" s="65"/>
      <c r="G4241" s="308"/>
      <c r="K4241" s="273"/>
    </row>
    <row r="4242" spans="1:11" s="193" customFormat="1" ht="15" customHeight="1">
      <c r="A4242" s="168" t="s">
        <v>837</v>
      </c>
      <c r="B4242" s="67"/>
      <c r="C4242" s="66"/>
      <c r="D4242" s="203"/>
      <c r="E4242" s="286"/>
      <c r="F4242" s="65"/>
      <c r="G4242" s="308"/>
      <c r="K4242" s="273"/>
    </row>
    <row r="4243" spans="1:11" s="193" customFormat="1" ht="15" customHeight="1">
      <c r="A4243" s="168" t="s">
        <v>827</v>
      </c>
      <c r="B4243" s="67"/>
      <c r="C4243" s="66"/>
      <c r="D4243" s="203"/>
      <c r="E4243" s="286"/>
      <c r="F4243" s="65"/>
      <c r="G4243" s="308"/>
      <c r="K4243" s="273"/>
    </row>
    <row r="4244" spans="1:11" s="193" customFormat="1" ht="15" customHeight="1">
      <c r="A4244" s="168" t="s">
        <v>828</v>
      </c>
      <c r="B4244" s="67"/>
      <c r="C4244" s="66"/>
      <c r="D4244" s="203"/>
      <c r="E4244" s="286"/>
      <c r="F4244" s="65"/>
      <c r="G4244" s="308"/>
      <c r="K4244" s="273"/>
    </row>
    <row r="4245" spans="1:11" s="193" customFormat="1" ht="15" customHeight="1">
      <c r="A4245" s="168" t="s">
        <v>838</v>
      </c>
      <c r="B4245" s="67"/>
      <c r="C4245" s="66"/>
      <c r="D4245" s="203"/>
      <c r="E4245" s="286"/>
      <c r="F4245" s="65"/>
      <c r="G4245" s="308"/>
      <c r="K4245" s="273"/>
    </row>
    <row r="4246" spans="1:11" s="193" customFormat="1" ht="15" customHeight="1">
      <c r="A4246" s="168" t="s">
        <v>839</v>
      </c>
      <c r="B4246" s="67"/>
      <c r="C4246" s="66"/>
      <c r="D4246" s="203"/>
      <c r="E4246" s="286"/>
      <c r="F4246" s="65"/>
      <c r="G4246" s="308"/>
      <c r="K4246" s="273"/>
    </row>
    <row r="4247" spans="1:11" s="193" customFormat="1" ht="15" customHeight="1">
      <c r="A4247" s="168" t="s">
        <v>840</v>
      </c>
      <c r="B4247" s="67"/>
      <c r="C4247" s="66"/>
      <c r="D4247" s="203"/>
      <c r="E4247" s="286"/>
      <c r="F4247" s="65"/>
      <c r="G4247" s="308"/>
      <c r="K4247" s="273"/>
    </row>
    <row r="4248" spans="1:11" s="193" customFormat="1" ht="15" customHeight="1">
      <c r="A4248" s="168" t="s">
        <v>832</v>
      </c>
      <c r="B4248" s="67"/>
      <c r="C4248" s="66"/>
      <c r="D4248" s="203"/>
      <c r="E4248" s="286"/>
      <c r="F4248" s="65"/>
      <c r="G4248" s="308"/>
      <c r="K4248" s="273"/>
    </row>
    <row r="4249" spans="1:11" s="193" customFormat="1" ht="15" customHeight="1">
      <c r="A4249" s="168" t="s">
        <v>833</v>
      </c>
      <c r="B4249" s="67"/>
      <c r="C4249" s="66"/>
      <c r="D4249" s="203"/>
      <c r="E4249" s="286"/>
      <c r="F4249" s="65"/>
      <c r="G4249" s="308"/>
      <c r="K4249" s="273"/>
    </row>
    <row r="4250" spans="1:11" s="193" customFormat="1" ht="15" customHeight="1">
      <c r="A4250" s="311" t="s">
        <v>834</v>
      </c>
      <c r="B4250" s="289"/>
      <c r="C4250" s="226"/>
      <c r="D4250" s="204"/>
      <c r="E4250" s="312"/>
      <c r="F4250" s="205"/>
      <c r="G4250" s="313"/>
      <c r="K4250" s="273"/>
    </row>
    <row r="4251" spans="1:11" s="193" customFormat="1" ht="13.7" customHeight="1">
      <c r="A4251" s="302" t="s">
        <v>807</v>
      </c>
      <c r="B4251" s="244"/>
      <c r="D4251" s="191"/>
      <c r="F4251" s="401"/>
      <c r="K4251" s="273"/>
    </row>
    <row r="4252" spans="1:11" s="193" customFormat="1" ht="13.7" customHeight="1">
      <c r="A4252" s="303" t="s">
        <v>45</v>
      </c>
      <c r="B4252" s="289">
        <v>3</v>
      </c>
      <c r="C4252" s="226"/>
      <c r="D4252" s="214"/>
      <c r="E4252" s="277"/>
      <c r="F4252" s="391" t="str">
        <f>IF(D4252="","",B4252*D4252)</f>
        <v/>
      </c>
      <c r="G4252" s="277"/>
      <c r="K4252" s="273"/>
    </row>
    <row r="4253" spans="1:11" s="193" customFormat="1" ht="13.7" customHeight="1">
      <c r="A4253" s="302" t="s">
        <v>808</v>
      </c>
      <c r="B4253" s="244"/>
      <c r="D4253" s="191"/>
      <c r="F4253" s="401"/>
      <c r="K4253" s="273"/>
    </row>
    <row r="4254" spans="1:11" s="193" customFormat="1" ht="13.7" customHeight="1">
      <c r="A4254" s="303" t="s">
        <v>45</v>
      </c>
      <c r="B4254" s="289">
        <v>3</v>
      </c>
      <c r="C4254" s="226"/>
      <c r="D4254" s="214"/>
      <c r="E4254" s="277"/>
      <c r="F4254" s="391" t="str">
        <f>IF(D4254="","",B4254*D4254)</f>
        <v/>
      </c>
      <c r="G4254" s="277"/>
      <c r="K4254" s="273"/>
    </row>
    <row r="4255" spans="1:11" s="193" customFormat="1">
      <c r="A4255" s="307"/>
      <c r="B4255" s="303"/>
      <c r="C4255" s="226"/>
      <c r="D4255" s="204"/>
      <c r="E4255" s="277"/>
      <c r="F4255" s="393"/>
      <c r="G4255" s="277"/>
      <c r="K4255" s="273"/>
    </row>
    <row r="4256" spans="1:11" s="198" customFormat="1" ht="82.5" customHeight="1">
      <c r="A4256" s="245" t="s">
        <v>841</v>
      </c>
      <c r="B4256" s="67"/>
      <c r="C4256" s="66"/>
      <c r="D4256" s="203"/>
      <c r="E4256" s="286"/>
      <c r="F4256" s="65"/>
      <c r="G4256" s="67"/>
      <c r="K4256" s="273"/>
    </row>
    <row r="4257" spans="1:11" s="198" customFormat="1" ht="12.95" customHeight="1">
      <c r="A4257" s="245" t="s">
        <v>842</v>
      </c>
      <c r="B4257" s="272"/>
      <c r="D4257" s="196"/>
      <c r="F4257" s="393"/>
      <c r="K4257" s="273"/>
    </row>
    <row r="4258" spans="1:11" s="198" customFormat="1" ht="12.95" customHeight="1">
      <c r="A4258" s="303" t="s">
        <v>732</v>
      </c>
      <c r="B4258" s="289">
        <v>360</v>
      </c>
      <c r="C4258" s="226"/>
      <c r="D4258" s="214"/>
      <c r="E4258" s="277"/>
      <c r="F4258" s="391" t="str">
        <f>IF(D4258="","",B4258*D4258)</f>
        <v/>
      </c>
      <c r="G4258" s="277"/>
      <c r="K4258" s="273"/>
    </row>
    <row r="4259" spans="1:11" s="198" customFormat="1" ht="12.75" customHeight="1">
      <c r="A4259" s="302" t="s">
        <v>843</v>
      </c>
      <c r="B4259" s="272"/>
      <c r="D4259" s="196"/>
      <c r="F4259" s="393"/>
      <c r="H4259" s="193"/>
      <c r="K4259" s="273"/>
    </row>
    <row r="4260" spans="1:11" s="198" customFormat="1" ht="12.75" customHeight="1">
      <c r="A4260" s="303" t="s">
        <v>45</v>
      </c>
      <c r="B4260" s="289">
        <v>14</v>
      </c>
      <c r="C4260" s="226"/>
      <c r="D4260" s="214"/>
      <c r="E4260" s="277"/>
      <c r="F4260" s="391" t="str">
        <f>IF(D4260="","",B4260*D4260)</f>
        <v/>
      </c>
      <c r="G4260" s="277"/>
      <c r="H4260" s="193"/>
      <c r="K4260" s="273"/>
    </row>
    <row r="4261" spans="1:11" s="198" customFormat="1" ht="27" customHeight="1">
      <c r="A4261" s="302" t="s">
        <v>844</v>
      </c>
      <c r="B4261" s="272"/>
      <c r="D4261" s="196"/>
      <c r="F4261" s="393"/>
      <c r="H4261" s="193"/>
      <c r="K4261" s="273"/>
    </row>
    <row r="4262" spans="1:11" s="198" customFormat="1" ht="27" customHeight="1">
      <c r="A4262" s="303" t="s">
        <v>45</v>
      </c>
      <c r="B4262" s="289">
        <v>14</v>
      </c>
      <c r="C4262" s="226"/>
      <c r="D4262" s="214"/>
      <c r="E4262" s="277"/>
      <c r="F4262" s="391" t="str">
        <f>IF(D4262="","",B4262*D4262)</f>
        <v/>
      </c>
      <c r="G4262" s="277"/>
      <c r="H4262" s="193"/>
      <c r="K4262" s="273"/>
    </row>
    <row r="4263" spans="1:11" s="198" customFormat="1" ht="27" customHeight="1">
      <c r="A4263" s="302" t="s">
        <v>845</v>
      </c>
      <c r="B4263" s="272"/>
      <c r="D4263" s="196"/>
      <c r="F4263" s="393"/>
      <c r="H4263" s="193"/>
      <c r="K4263" s="273"/>
    </row>
    <row r="4264" spans="1:11" s="198" customFormat="1">
      <c r="A4264" s="303" t="s">
        <v>45</v>
      </c>
      <c r="B4264" s="289">
        <v>14</v>
      </c>
      <c r="C4264" s="226"/>
      <c r="D4264" s="214"/>
      <c r="E4264" s="277"/>
      <c r="F4264" s="391" t="str">
        <f>IF(D4264="","",B4264*D4264)</f>
        <v/>
      </c>
      <c r="G4264" s="193"/>
      <c r="H4264" s="193"/>
      <c r="K4264" s="273"/>
    </row>
    <row r="4265" spans="1:11" s="198" customFormat="1">
      <c r="A4265" s="303"/>
      <c r="B4265" s="289"/>
      <c r="C4265" s="226"/>
      <c r="D4265" s="196"/>
      <c r="E4265" s="277"/>
      <c r="F4265" s="393"/>
      <c r="G4265" s="193"/>
      <c r="H4265" s="193"/>
      <c r="K4265" s="273"/>
    </row>
    <row r="4266" spans="1:11" s="198" customFormat="1" ht="66.2" customHeight="1">
      <c r="A4266" s="245" t="s">
        <v>846</v>
      </c>
      <c r="B4266" s="272"/>
      <c r="D4266" s="196"/>
      <c r="F4266" s="393"/>
      <c r="H4266" s="193"/>
      <c r="K4266" s="273"/>
    </row>
    <row r="4267" spans="1:11" s="198" customFormat="1">
      <c r="A4267" s="303" t="s">
        <v>803</v>
      </c>
      <c r="B4267" s="289">
        <v>1</v>
      </c>
      <c r="C4267" s="226"/>
      <c r="D4267" s="214"/>
      <c r="E4267" s="277"/>
      <c r="F4267" s="391" t="str">
        <f>IF(D4267="","",B4267*D4267)</f>
        <v/>
      </c>
      <c r="G4267" s="277"/>
      <c r="H4267" s="193"/>
      <c r="K4267" s="273"/>
    </row>
    <row r="4268" spans="1:11" s="198" customFormat="1">
      <c r="A4268" s="69"/>
      <c r="B4268" s="303"/>
      <c r="C4268" s="226"/>
      <c r="D4268" s="204"/>
      <c r="E4268" s="277"/>
      <c r="F4268" s="393"/>
      <c r="G4268" s="277"/>
      <c r="H4268" s="193"/>
      <c r="K4268" s="273"/>
    </row>
    <row r="4269" spans="1:11" s="198" customFormat="1" ht="140.25">
      <c r="A4269" s="245" t="s">
        <v>847</v>
      </c>
      <c r="B4269" s="272"/>
      <c r="D4269" s="196"/>
      <c r="F4269" s="393"/>
      <c r="H4269" s="193"/>
      <c r="K4269" s="273"/>
    </row>
    <row r="4270" spans="1:11" s="198" customFormat="1">
      <c r="A4270" s="303" t="s">
        <v>803</v>
      </c>
      <c r="B4270" s="289">
        <v>8</v>
      </c>
      <c r="C4270" s="226"/>
      <c r="D4270" s="214"/>
      <c r="E4270" s="277"/>
      <c r="F4270" s="391" t="str">
        <f>IF(D4270="","",B4270*D4270)</f>
        <v/>
      </c>
      <c r="G4270" s="277"/>
      <c r="H4270" s="193"/>
      <c r="K4270" s="273"/>
    </row>
    <row r="4271" spans="1:11" s="198" customFormat="1" ht="15" customHeight="1">
      <c r="A4271" s="69"/>
      <c r="B4271" s="303"/>
      <c r="C4271" s="226"/>
      <c r="D4271" s="204"/>
      <c r="E4271" s="277"/>
      <c r="F4271" s="393"/>
      <c r="G4271" s="277"/>
      <c r="H4271" s="193"/>
      <c r="K4271" s="273"/>
    </row>
    <row r="4272" spans="1:11" s="198" customFormat="1" ht="156.19999999999999" customHeight="1">
      <c r="A4272" s="245" t="s">
        <v>848</v>
      </c>
      <c r="B4272" s="272"/>
      <c r="D4272" s="196"/>
      <c r="F4272" s="393"/>
      <c r="H4272" s="193"/>
      <c r="K4272" s="273"/>
    </row>
    <row r="4273" spans="1:11" s="198" customFormat="1">
      <c r="A4273" s="303" t="s">
        <v>732</v>
      </c>
      <c r="B4273" s="289">
        <v>225</v>
      </c>
      <c r="C4273" s="226"/>
      <c r="D4273" s="214"/>
      <c r="E4273" s="277"/>
      <c r="F4273" s="391" t="str">
        <f>IF(D4273="","",B4273*D4273)</f>
        <v/>
      </c>
      <c r="G4273" s="277"/>
      <c r="H4273" s="193"/>
      <c r="K4273" s="273"/>
    </row>
    <row r="4274" spans="1:11" s="198" customFormat="1" ht="14.25" customHeight="1">
      <c r="A4274" s="69"/>
      <c r="B4274" s="303"/>
      <c r="C4274" s="226"/>
      <c r="D4274" s="204"/>
      <c r="E4274" s="277"/>
      <c r="F4274" s="393"/>
      <c r="G4274" s="277"/>
      <c r="H4274" s="193"/>
      <c r="K4274" s="273"/>
    </row>
    <row r="4275" spans="1:11" s="198" customFormat="1" ht="153">
      <c r="A4275" s="245" t="s">
        <v>849</v>
      </c>
      <c r="B4275" s="272"/>
      <c r="D4275" s="196"/>
      <c r="F4275" s="393"/>
      <c r="H4275" s="193"/>
      <c r="K4275" s="273"/>
    </row>
    <row r="4276" spans="1:11" s="198" customFormat="1">
      <c r="A4276" s="303" t="s">
        <v>732</v>
      </c>
      <c r="B4276" s="289">
        <v>90</v>
      </c>
      <c r="C4276" s="226"/>
      <c r="D4276" s="214"/>
      <c r="E4276" s="277"/>
      <c r="F4276" s="391" t="str">
        <f>IF(D4276="","",B4276*D4276)</f>
        <v/>
      </c>
      <c r="G4276" s="277"/>
      <c r="H4276" s="193"/>
      <c r="K4276" s="273"/>
    </row>
    <row r="4277" spans="1:11" s="198" customFormat="1">
      <c r="A4277" s="245"/>
      <c r="B4277" s="272"/>
      <c r="D4277" s="196"/>
      <c r="E4277" s="298"/>
      <c r="F4277" s="389"/>
      <c r="G4277" s="193"/>
      <c r="H4277" s="193"/>
      <c r="K4277" s="273"/>
    </row>
    <row r="4278" spans="1:11" s="198" customFormat="1" ht="57.75" customHeight="1">
      <c r="A4278" s="245" t="s">
        <v>850</v>
      </c>
      <c r="B4278" s="272"/>
      <c r="D4278" s="196"/>
      <c r="F4278" s="393"/>
      <c r="H4278" s="193"/>
      <c r="K4278" s="273"/>
    </row>
    <row r="4279" spans="1:11" s="198" customFormat="1">
      <c r="A4279" s="303" t="s">
        <v>732</v>
      </c>
      <c r="B4279" s="289">
        <v>620</v>
      </c>
      <c r="C4279" s="226"/>
      <c r="D4279" s="214"/>
      <c r="E4279" s="277"/>
      <c r="F4279" s="391" t="str">
        <f>IF(D4279="","",B4279*D4279)</f>
        <v/>
      </c>
      <c r="G4279" s="277"/>
      <c r="H4279" s="193"/>
      <c r="K4279" s="273"/>
    </row>
    <row r="4280" spans="1:11" s="198" customFormat="1" ht="13.7" customHeight="1">
      <c r="A4280" s="69"/>
      <c r="B4280" s="303"/>
      <c r="C4280" s="226"/>
      <c r="D4280" s="204"/>
      <c r="E4280" s="277"/>
      <c r="F4280" s="393"/>
      <c r="G4280" s="277"/>
      <c r="H4280" s="193"/>
      <c r="K4280" s="273"/>
    </row>
    <row r="4281" spans="1:11" s="198" customFormat="1" ht="57.2" customHeight="1">
      <c r="A4281" s="245" t="s">
        <v>851</v>
      </c>
      <c r="B4281" s="272"/>
      <c r="D4281" s="196"/>
      <c r="F4281" s="393"/>
      <c r="H4281" s="193"/>
      <c r="K4281" s="273"/>
    </row>
    <row r="4282" spans="1:11" s="198" customFormat="1">
      <c r="A4282" s="303" t="s">
        <v>732</v>
      </c>
      <c r="B4282" s="289">
        <v>620</v>
      </c>
      <c r="C4282" s="226"/>
      <c r="D4282" s="214"/>
      <c r="E4282" s="277"/>
      <c r="F4282" s="391" t="str">
        <f>IF(D4282="","",B4282*D4282)</f>
        <v/>
      </c>
      <c r="G4282" s="277"/>
      <c r="H4282" s="193"/>
      <c r="K4282" s="273"/>
    </row>
    <row r="4283" spans="1:11" s="198" customFormat="1">
      <c r="A4283" s="307"/>
      <c r="B4283" s="303"/>
      <c r="C4283" s="226"/>
      <c r="D4283" s="204"/>
      <c r="E4283" s="298"/>
      <c r="F4283" s="389"/>
      <c r="G4283" s="193"/>
      <c r="H4283" s="193"/>
      <c r="K4283" s="273"/>
    </row>
    <row r="4284" spans="1:11" s="316" customFormat="1" ht="15.75">
      <c r="A4284" s="314" t="s">
        <v>852</v>
      </c>
      <c r="B4284" s="315"/>
      <c r="C4284" s="292"/>
      <c r="D4284" s="430"/>
      <c r="E4284" s="292"/>
      <c r="F4284" s="398">
        <f>SUM(F4170:F4282)</f>
        <v>0</v>
      </c>
      <c r="H4284" s="317"/>
      <c r="K4284" s="285"/>
    </row>
    <row r="4285" spans="1:11" s="198" customFormat="1">
      <c r="A4285" s="69"/>
      <c r="B4285" s="274"/>
      <c r="C4285" s="246"/>
      <c r="D4285" s="426"/>
      <c r="E4285" s="69"/>
      <c r="F4285" s="403"/>
      <c r="K4285" s="273"/>
    </row>
    <row r="4286" spans="1:11" s="198" customFormat="1" ht="16.5">
      <c r="A4286" s="318" t="s">
        <v>853</v>
      </c>
      <c r="B4286" s="200"/>
      <c r="D4286" s="196"/>
      <c r="F4286" s="393"/>
      <c r="K4286" s="273"/>
    </row>
    <row r="4287" spans="1:11" s="198" customFormat="1">
      <c r="A4287" s="69"/>
      <c r="B4287" s="274"/>
      <c r="C4287" s="246"/>
      <c r="D4287" s="426"/>
      <c r="E4287" s="69"/>
      <c r="F4287" s="403"/>
      <c r="K4287" s="273"/>
    </row>
    <row r="4288" spans="1:11" s="198" customFormat="1" ht="51" customHeight="1">
      <c r="A4288" s="245" t="s">
        <v>854</v>
      </c>
      <c r="B4288" s="272"/>
      <c r="D4288" s="196"/>
      <c r="F4288" s="393"/>
      <c r="K4288" s="273"/>
    </row>
    <row r="4289" spans="1:11" s="198" customFormat="1">
      <c r="A4289" s="67" t="s">
        <v>855</v>
      </c>
      <c r="B4289" s="67">
        <v>1</v>
      </c>
      <c r="C4289" s="66"/>
      <c r="D4289" s="214"/>
      <c r="E4289" s="277"/>
      <c r="F4289" s="391" t="str">
        <f>IF(D4289="","",B4289*D4289)</f>
        <v/>
      </c>
      <c r="G4289" s="277"/>
      <c r="K4289" s="273"/>
    </row>
    <row r="4290" spans="1:11" s="198" customFormat="1">
      <c r="A4290" s="319"/>
      <c r="B4290" s="274"/>
      <c r="C4290" s="246"/>
      <c r="D4290" s="426"/>
      <c r="E4290" s="69"/>
      <c r="F4290" s="403"/>
      <c r="K4290" s="273"/>
    </row>
    <row r="4291" spans="1:11" s="198" customFormat="1" ht="81" customHeight="1">
      <c r="A4291" s="245" t="s">
        <v>856</v>
      </c>
      <c r="B4291" s="272"/>
      <c r="D4291" s="196"/>
      <c r="F4291" s="393"/>
    </row>
    <row r="4292" spans="1:11" s="198" customFormat="1">
      <c r="A4292" s="67" t="s">
        <v>855</v>
      </c>
      <c r="B4292" s="381">
        <v>1</v>
      </c>
      <c r="C4292" s="286"/>
      <c r="D4292" s="214"/>
      <c r="E4292" s="277"/>
      <c r="F4292" s="391" t="str">
        <f>IF(D4292="","",B4292*D4292)</f>
        <v/>
      </c>
      <c r="K4292" s="273"/>
    </row>
    <row r="4293" spans="1:11" s="198" customFormat="1">
      <c r="A4293" s="69"/>
      <c r="B4293" s="274"/>
      <c r="C4293" s="246"/>
      <c r="D4293" s="426"/>
      <c r="E4293" s="69"/>
      <c r="F4293" s="403"/>
      <c r="K4293" s="273"/>
    </row>
    <row r="4294" spans="1:11" s="323" customFormat="1" ht="16.5">
      <c r="A4294" s="320" t="s">
        <v>857</v>
      </c>
      <c r="B4294" s="321"/>
      <c r="C4294" s="322"/>
      <c r="D4294" s="433"/>
      <c r="E4294" s="322"/>
      <c r="F4294" s="399">
        <f>SUM(F4288:F4292)</f>
        <v>0</v>
      </c>
      <c r="H4294" s="324"/>
      <c r="K4294" s="325"/>
    </row>
    <row r="4295" spans="1:11" s="198" customFormat="1">
      <c r="B4295" s="326"/>
      <c r="C4295" s="297"/>
      <c r="D4295" s="197"/>
      <c r="E4295" s="297"/>
      <c r="F4295" s="390"/>
      <c r="K4295" s="273"/>
    </row>
    <row r="4296" spans="1:11" s="198" customFormat="1" ht="18">
      <c r="A4296" s="327" t="s">
        <v>706</v>
      </c>
      <c r="B4296" s="272"/>
      <c r="D4296" s="196"/>
      <c r="F4296" s="393"/>
      <c r="K4296" s="273"/>
    </row>
    <row r="4297" spans="1:11" s="198" customFormat="1" ht="15.75">
      <c r="A4297" s="328"/>
      <c r="B4297" s="272"/>
      <c r="D4297" s="196"/>
      <c r="F4297" s="393"/>
      <c r="K4297" s="273"/>
    </row>
    <row r="4298" spans="1:11" s="198" customFormat="1" ht="19.5" customHeight="1">
      <c r="A4298" s="340" t="s">
        <v>747</v>
      </c>
      <c r="B4298" s="448"/>
      <c r="C4298" s="328"/>
      <c r="D4298" s="434"/>
      <c r="E4298" s="328"/>
      <c r="F4298" s="408"/>
      <c r="G4298" s="328"/>
      <c r="K4298" s="273"/>
    </row>
    <row r="4299" spans="1:11" s="198" customFormat="1">
      <c r="B4299" s="272"/>
      <c r="D4299" s="196"/>
      <c r="F4299" s="393"/>
      <c r="K4299" s="273"/>
    </row>
    <row r="4300" spans="1:11" s="297" customFormat="1">
      <c r="B4300" s="326"/>
      <c r="D4300" s="197"/>
      <c r="F4300" s="390"/>
      <c r="K4300" s="329"/>
    </row>
    <row r="4301" spans="1:11" s="297" customFormat="1" ht="18">
      <c r="A4301" s="221" t="s">
        <v>758</v>
      </c>
      <c r="B4301" s="211"/>
      <c r="C4301" s="68"/>
      <c r="D4301" s="211"/>
      <c r="E4301" s="223"/>
      <c r="F4301" s="224">
        <f>F4153</f>
        <v>0</v>
      </c>
      <c r="H4301" s="330"/>
      <c r="I4301" s="330"/>
      <c r="K4301" s="329"/>
    </row>
    <row r="4302" spans="1:11" s="297" customFormat="1" ht="15">
      <c r="B4302" s="326"/>
      <c r="D4302" s="197"/>
      <c r="F4302" s="390"/>
      <c r="H4302" s="330"/>
      <c r="I4302" s="330"/>
      <c r="K4302" s="329"/>
    </row>
    <row r="4303" spans="1:11" s="297" customFormat="1" ht="18">
      <c r="A4303" s="221" t="s">
        <v>858</v>
      </c>
      <c r="B4303" s="449"/>
      <c r="C4303" s="68"/>
      <c r="D4303" s="211"/>
      <c r="E4303" s="223"/>
      <c r="F4303" s="224">
        <f>F4166</f>
        <v>0</v>
      </c>
      <c r="H4303" s="330"/>
      <c r="I4303" s="330"/>
      <c r="K4303" s="329"/>
    </row>
    <row r="4304" spans="1:11" s="297" customFormat="1" ht="15">
      <c r="B4304" s="326"/>
      <c r="D4304" s="197"/>
      <c r="F4304" s="390"/>
      <c r="H4304" s="330"/>
      <c r="I4304" s="330"/>
      <c r="K4304" s="329"/>
    </row>
    <row r="4305" spans="1:11" s="297" customFormat="1" ht="18">
      <c r="A4305" s="221" t="s">
        <v>797</v>
      </c>
      <c r="B4305" s="449"/>
      <c r="C4305" s="68"/>
      <c r="D4305" s="211"/>
      <c r="E4305" s="223"/>
      <c r="F4305" s="224">
        <f>F4284</f>
        <v>0</v>
      </c>
      <c r="H4305" s="330"/>
      <c r="I4305" s="330"/>
      <c r="K4305" s="329"/>
    </row>
    <row r="4306" spans="1:11" s="297" customFormat="1" ht="15">
      <c r="B4306" s="326"/>
      <c r="D4306" s="197"/>
      <c r="F4306" s="390"/>
      <c r="H4306" s="330"/>
      <c r="I4306" s="330"/>
      <c r="K4306" s="329"/>
    </row>
    <row r="4307" spans="1:11" s="297" customFormat="1" ht="18.75" thickBot="1">
      <c r="A4307" s="229" t="s">
        <v>859</v>
      </c>
      <c r="B4307" s="450"/>
      <c r="C4307" s="230"/>
      <c r="D4307" s="383"/>
      <c r="E4307" s="232"/>
      <c r="F4307" s="233">
        <f>F4294</f>
        <v>0</v>
      </c>
      <c r="H4307" s="330"/>
      <c r="I4307" s="330"/>
      <c r="K4307" s="329"/>
    </row>
    <row r="4308" spans="1:11" s="297" customFormat="1" ht="15">
      <c r="B4308" s="326"/>
      <c r="D4308" s="197"/>
      <c r="F4308" s="409"/>
      <c r="H4308" s="330"/>
      <c r="I4308" s="330"/>
      <c r="K4308" s="329"/>
    </row>
    <row r="4309" spans="1:11" s="334" customFormat="1" ht="15.75" customHeight="1">
      <c r="A4309" s="331" t="s">
        <v>23</v>
      </c>
      <c r="B4309" s="451"/>
      <c r="C4309" s="332"/>
      <c r="D4309" s="435"/>
      <c r="E4309" s="333"/>
      <c r="F4309" s="224">
        <f>SUM(F4301:F4307)</f>
        <v>0</v>
      </c>
      <c r="H4309" s="335"/>
      <c r="I4309" s="336"/>
      <c r="K4309" s="329"/>
    </row>
    <row r="4310" spans="1:11" s="334" customFormat="1" ht="15.75" customHeight="1">
      <c r="A4310" s="337" t="s">
        <v>252</v>
      </c>
      <c r="B4310" s="451"/>
      <c r="C4310" s="332"/>
      <c r="D4310" s="435"/>
      <c r="E4310" s="338"/>
      <c r="F4310" s="236">
        <f>0.25*F4309</f>
        <v>0</v>
      </c>
      <c r="H4310" s="335"/>
      <c r="I4310" s="336"/>
      <c r="K4310" s="329"/>
    </row>
    <row r="4311" spans="1:11" s="334" customFormat="1" ht="15.75" customHeight="1" thickBot="1">
      <c r="A4311" s="339" t="s">
        <v>705</v>
      </c>
      <c r="B4311" s="374"/>
      <c r="C4311" s="231"/>
      <c r="D4311" s="383"/>
      <c r="E4311" s="231"/>
      <c r="F4311" s="233">
        <f>SUM(F4309:F4310)</f>
        <v>0</v>
      </c>
      <c r="H4311" s="335"/>
      <c r="I4311" s="336"/>
      <c r="K4311" s="329"/>
    </row>
    <row r="4312" spans="1:11" s="198" customFormat="1">
      <c r="B4312" s="272"/>
      <c r="D4312" s="196"/>
      <c r="F4312" s="393"/>
      <c r="K4312" s="273"/>
    </row>
    <row r="4314" spans="1:11" ht="18">
      <c r="A4314" s="341" t="s">
        <v>860</v>
      </c>
      <c r="B4314" s="272"/>
      <c r="C4314" s="198"/>
      <c r="D4314" s="196"/>
      <c r="E4314" s="198"/>
      <c r="F4314" s="393"/>
    </row>
    <row r="4315" spans="1:11" ht="15.75">
      <c r="A4315" s="452"/>
      <c r="B4315" s="272"/>
      <c r="C4315" s="198"/>
      <c r="D4315" s="196"/>
      <c r="E4315" s="198"/>
      <c r="F4315" s="393"/>
    </row>
    <row r="4316" spans="1:11" ht="15.75">
      <c r="A4316" s="328"/>
      <c r="B4316" s="272"/>
      <c r="C4316" s="198"/>
      <c r="D4316" s="196"/>
      <c r="E4316" s="198"/>
      <c r="F4316" s="393"/>
    </row>
    <row r="4317" spans="1:11" ht="15.75">
      <c r="A4317" s="328"/>
      <c r="B4317" s="272"/>
      <c r="C4317" s="198"/>
      <c r="D4317" s="196"/>
      <c r="E4317" s="198"/>
      <c r="F4317" s="393"/>
    </row>
    <row r="4318" spans="1:11" ht="15.75">
      <c r="A4318" s="328"/>
      <c r="B4318" s="272"/>
      <c r="C4318" s="198"/>
      <c r="D4318" s="196"/>
      <c r="E4318" s="198"/>
      <c r="F4318" s="393"/>
    </row>
    <row r="4319" spans="1:11" ht="15.75">
      <c r="A4319" s="328"/>
      <c r="B4319" s="272"/>
      <c r="C4319" s="198"/>
      <c r="D4319" s="196"/>
      <c r="E4319" s="198"/>
      <c r="F4319" s="393"/>
    </row>
    <row r="4320" spans="1:11" ht="15.75">
      <c r="A4320" s="328"/>
      <c r="B4320" s="272"/>
      <c r="C4320" s="198"/>
      <c r="D4320" s="196"/>
      <c r="E4320" s="198"/>
      <c r="F4320" s="393"/>
    </row>
    <row r="4321" spans="1:6" ht="18">
      <c r="A4321" s="221" t="s">
        <v>863</v>
      </c>
      <c r="B4321" s="211"/>
      <c r="C4321" s="68"/>
      <c r="D4321" s="211"/>
      <c r="E4321" s="223"/>
      <c r="F4321" s="224">
        <f>F1436</f>
        <v>0</v>
      </c>
    </row>
    <row r="4322" spans="1:6">
      <c r="A4322" s="297"/>
      <c r="B4322" s="326"/>
      <c r="C4322" s="297"/>
      <c r="D4322" s="197"/>
      <c r="E4322" s="297"/>
      <c r="F4322" s="390"/>
    </row>
    <row r="4323" spans="1:6" ht="18">
      <c r="A4323" s="221" t="s">
        <v>864</v>
      </c>
      <c r="B4323" s="211"/>
      <c r="C4323" s="68"/>
      <c r="D4323" s="211"/>
      <c r="E4323" s="223"/>
      <c r="F4323" s="224">
        <f>F2566</f>
        <v>0</v>
      </c>
    </row>
    <row r="4324" spans="1:6">
      <c r="A4324" s="297"/>
      <c r="B4324" s="326"/>
      <c r="C4324" s="297"/>
      <c r="D4324" s="197"/>
      <c r="E4324" s="297"/>
      <c r="F4324" s="390"/>
    </row>
    <row r="4325" spans="1:6" ht="18">
      <c r="A4325" s="221" t="s">
        <v>865</v>
      </c>
      <c r="B4325" s="449"/>
      <c r="C4325" s="68"/>
      <c r="D4325" s="211"/>
      <c r="E4325" s="223"/>
      <c r="F4325" s="224">
        <f>F3808</f>
        <v>0</v>
      </c>
    </row>
    <row r="4326" spans="1:6">
      <c r="A4326" s="297"/>
      <c r="B4326" s="326"/>
      <c r="C4326" s="297"/>
      <c r="D4326" s="197"/>
      <c r="E4326" s="297"/>
      <c r="F4326" s="390"/>
    </row>
    <row r="4327" spans="1:6" ht="18">
      <c r="A4327" s="221" t="s">
        <v>862</v>
      </c>
      <c r="B4327" s="449"/>
      <c r="C4327" s="68"/>
      <c r="D4327" s="211"/>
      <c r="E4327" s="223"/>
      <c r="F4327" s="224">
        <f>F4067</f>
        <v>0</v>
      </c>
    </row>
    <row r="4328" spans="1:6">
      <c r="A4328" s="297"/>
      <c r="B4328" s="326"/>
      <c r="C4328" s="297"/>
      <c r="D4328" s="197"/>
      <c r="E4328" s="297"/>
      <c r="F4328" s="390"/>
    </row>
    <row r="4329" spans="1:6" ht="18.75" thickBot="1">
      <c r="A4329" s="229" t="s">
        <v>861</v>
      </c>
      <c r="B4329" s="450"/>
      <c r="C4329" s="230"/>
      <c r="D4329" s="383"/>
      <c r="E4329" s="232"/>
      <c r="F4329" s="233">
        <f>F4309</f>
        <v>0</v>
      </c>
    </row>
    <row r="4330" spans="1:6" ht="15">
      <c r="A4330" s="297"/>
      <c r="B4330" s="326"/>
      <c r="C4330" s="297"/>
      <c r="D4330" s="197"/>
      <c r="E4330" s="297"/>
      <c r="F4330" s="409"/>
    </row>
    <row r="4331" spans="1:6" ht="18">
      <c r="A4331" s="331" t="s">
        <v>23</v>
      </c>
      <c r="B4331" s="451"/>
      <c r="C4331" s="332"/>
      <c r="D4331" s="435"/>
      <c r="E4331" s="333"/>
      <c r="F4331" s="224">
        <f>SUM(F4321:F4329)</f>
        <v>0</v>
      </c>
    </row>
    <row r="4332" spans="1:6" ht="18">
      <c r="A4332" s="337" t="s">
        <v>252</v>
      </c>
      <c r="B4332" s="451"/>
      <c r="C4332" s="332"/>
      <c r="D4332" s="435"/>
      <c r="E4332" s="338"/>
      <c r="F4332" s="236">
        <f>0.25*F4331</f>
        <v>0</v>
      </c>
    </row>
    <row r="4333" spans="1:6" ht="18.75" thickBot="1">
      <c r="A4333" s="339" t="s">
        <v>705</v>
      </c>
      <c r="B4333" s="374"/>
      <c r="C4333" s="231"/>
      <c r="D4333" s="383"/>
      <c r="E4333" s="231"/>
      <c r="F4333" s="233">
        <f>SUM(F4331:F4332)</f>
        <v>0</v>
      </c>
    </row>
    <row r="4338" spans="1:1">
      <c r="A4338" s="57" t="s">
        <v>866</v>
      </c>
    </row>
    <row r="4339" spans="1:1">
      <c r="A4339" s="57"/>
    </row>
    <row r="4340" spans="1:1">
      <c r="A4340" s="57" t="s">
        <v>243</v>
      </c>
    </row>
    <row r="4341" spans="1:1">
      <c r="A4341" s="53"/>
    </row>
    <row r="4342" spans="1:1">
      <c r="A4342" s="57" t="s">
        <v>244</v>
      </c>
    </row>
    <row r="4343" spans="1:1">
      <c r="A4343" s="57" t="s">
        <v>373</v>
      </c>
    </row>
  </sheetData>
  <mergeCells count="28">
    <mergeCell ref="O4010:R4011"/>
    <mergeCell ref="A4014:B4014"/>
    <mergeCell ref="A4037:B4037"/>
    <mergeCell ref="A935:B935"/>
    <mergeCell ref="A1396:B1396"/>
    <mergeCell ref="A10:H10"/>
    <mergeCell ref="O4008:R4008"/>
    <mergeCell ref="A8:H8"/>
    <mergeCell ref="A12:H12"/>
    <mergeCell ref="A14:H14"/>
    <mergeCell ref="A16:H16"/>
    <mergeCell ref="A41:F41"/>
    <mergeCell ref="A42:F42"/>
    <mergeCell ref="A30:F30"/>
    <mergeCell ref="A32:F32"/>
    <mergeCell ref="A34:F34"/>
    <mergeCell ref="A33:F33"/>
    <mergeCell ref="A29:F29"/>
    <mergeCell ref="A31:F31"/>
    <mergeCell ref="A40:F40"/>
    <mergeCell ref="A38:F38"/>
    <mergeCell ref="A480:B480"/>
    <mergeCell ref="A47:F47"/>
    <mergeCell ref="A48:F48"/>
    <mergeCell ref="A52:F52"/>
    <mergeCell ref="A39:F39"/>
    <mergeCell ref="A53:F53"/>
    <mergeCell ref="A46:F46"/>
  </mergeCells>
  <phoneticPr fontId="1" type="noConversion"/>
  <printOptions horizontalCentered="1"/>
  <pageMargins left="0.98425196850393704" right="0.27559055118110237" top="0.82677165354330717" bottom="0.86614173228346458" header="0.31496062992125984" footer="0.51181102362204722"/>
  <pageSetup paperSize="9" scale="87" orientation="portrait" useFirstPageNumber="1" horizontalDpi="4294967294" verticalDpi="300" r:id="rId1"/>
  <headerFooter alignWithMargins="0">
    <oddHeader>&amp;L&amp;9Rekonstrukcija nerazvrstanih
cesta u Zagradcu-Korčula&amp;R&amp;9TROŠKOVNIK RADOVA VODOOPSKRBNOG CJEVOVODA.
KOLEKTORA FEKALNE I OBORINSKE ODVODNJE,
TROŠKOVNIK PROMETNICE I ELEKTROTEHNIČKE INFRASTRUKTURE</oddHeader>
    <oddFooter>&amp;C&amp;9NARUČITELJ: GRAD KORČULA
Trg Antuna i Stjepana Radića 1, Korčula&amp;R&amp;9&amp;P</oddFooter>
  </headerFooter>
  <rowBreaks count="112" manualBreakCount="112">
    <brk id="21" max="5" man="1"/>
    <brk id="53" max="5" man="1"/>
    <brk id="105" max="5" man="1"/>
    <brk id="167" max="5" man="1"/>
    <brk id="191" max="5" man="1"/>
    <brk id="320" max="5" man="1"/>
    <brk id="399" max="5" man="1"/>
    <brk id="419" max="5" man="1"/>
    <brk id="456" max="5" man="1"/>
    <brk id="483" max="5" man="1"/>
    <brk id="506" max="5" man="1"/>
    <brk id="558" max="5" man="1"/>
    <brk id="620" max="5" man="1"/>
    <brk id="644" max="5" man="1"/>
    <brk id="719" max="5" man="1"/>
    <brk id="854" max="5" man="1"/>
    <brk id="874" max="5" man="1"/>
    <brk id="911" max="5" man="1"/>
    <brk id="938" max="5" man="1"/>
    <brk id="961" max="5" man="1"/>
    <brk id="1015" max="5" man="1"/>
    <brk id="1077" max="5" man="1"/>
    <brk id="1101" max="5" man="1"/>
    <brk id="1236" max="5" man="1"/>
    <brk id="1315" max="5" man="1"/>
    <brk id="1335" max="5" man="1"/>
    <brk id="1372" max="5" man="1"/>
    <brk id="1399" max="5" man="1"/>
    <brk id="1422" max="5" man="1"/>
    <brk id="1438" max="5" man="1"/>
    <brk id="1500" max="5" man="1"/>
    <brk id="1547" max="5" man="1"/>
    <brk id="1571" max="5" man="1"/>
    <brk id="1590" max="5" man="1"/>
    <brk id="1647" max="5" man="1"/>
    <brk id="1652" max="5" man="1"/>
    <brk id="1736" max="5" man="1"/>
    <brk id="1743" max="5" man="1"/>
    <brk id="1785" max="5" man="1"/>
    <brk id="1810" max="5" man="1"/>
    <brk id="1870" max="5" man="1"/>
    <brk id="1917" max="5" man="1"/>
    <brk id="1941" max="5" man="1"/>
    <brk id="2024" max="5" man="1"/>
    <brk id="2108" max="5" man="1"/>
    <brk id="2115" max="5" man="1"/>
    <brk id="2146" max="5" man="1"/>
    <brk id="2157" max="5" man="1"/>
    <brk id="2181" max="5" man="1"/>
    <brk id="2241" max="5" man="1"/>
    <brk id="2288" max="5" man="1"/>
    <brk id="2312" max="5" man="1"/>
    <brk id="2389" max="5" man="1"/>
    <brk id="2394" max="5" man="1"/>
    <brk id="2478" max="5" man="1"/>
    <brk id="2485" max="5" man="1"/>
    <brk id="2516" max="5" man="1"/>
    <brk id="2527" max="5" man="1"/>
    <brk id="2551" max="5" man="1"/>
    <brk id="2568" max="5" man="1"/>
    <brk id="2630" max="5" man="1"/>
    <brk id="2677" max="5" man="1"/>
    <brk id="2701" max="5" man="1"/>
    <brk id="2747" max="5" man="1"/>
    <brk id="2776" max="5" man="1"/>
    <brk id="2791" max="5" man="1"/>
    <brk id="2846" max="5" man="1"/>
    <brk id="2905" max="5" man="1"/>
    <brk id="2912" max="5" man="1"/>
    <brk id="2943" max="5" man="1"/>
    <brk id="2954" max="5" man="1"/>
    <brk id="2978" max="5" man="1"/>
    <brk id="3038" max="5" man="1"/>
    <brk id="3085" max="5" man="1"/>
    <brk id="3109" max="5" man="1"/>
    <brk id="3127" max="5" man="1"/>
    <brk id="3155" max="5" man="1"/>
    <brk id="3199" max="5" man="1"/>
    <brk id="3320" max="5" man="1"/>
    <brk id="3351" max="5" man="1"/>
    <brk id="3362" max="5" man="1"/>
    <brk id="3386" max="5" man="1"/>
    <brk id="3445" max="5" man="1"/>
    <brk id="3492" max="5" man="1"/>
    <brk id="3516" max="5" man="1"/>
    <brk id="3534" max="5" man="1"/>
    <brk id="3606" max="5" man="1"/>
    <brk id="3727" max="5" man="1"/>
    <brk id="3758" max="5" man="1"/>
    <brk id="3769" max="5" man="1"/>
    <brk id="3793" max="5" man="1"/>
    <brk id="3810" max="5" man="1"/>
    <brk id="3843" max="5" man="1"/>
    <brk id="3881" max="5" man="1"/>
    <brk id="3898" max="5" man="1"/>
    <brk id="3918" max="5" man="1"/>
    <brk id="3930" max="5" man="1"/>
    <brk id="3939" max="5" man="1"/>
    <brk id="3962" max="5" man="1"/>
    <brk id="4012" max="5" man="1"/>
    <brk id="4037" max="5" man="1"/>
    <brk id="4053" max="5" man="1"/>
    <brk id="4069" max="5" man="1"/>
    <brk id="4083" max="5" man="1"/>
    <brk id="4109" max="5" man="1"/>
    <brk id="4137" max="5" man="1"/>
    <brk id="4153" max="5" man="1"/>
    <brk id="4166" max="5" man="1"/>
    <brk id="4193" max="5" man="1"/>
    <brk id="4284" max="5" man="1"/>
    <brk id="4294" max="5" man="1"/>
    <brk id="4311" max="5" man="1"/>
  </rowBreaks>
  <ignoredErrors>
    <ignoredError sqref="B368" formula="1"/>
  </ignoredErrors>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Radni listovi</vt:lpstr>
      </vt:variant>
      <vt:variant>
        <vt:i4>2</vt:i4>
      </vt:variant>
      <vt:variant>
        <vt:lpstr>Imenovani rasponi</vt:lpstr>
      </vt:variant>
      <vt:variant>
        <vt:i4>1</vt:i4>
      </vt:variant>
    </vt:vector>
  </HeadingPairs>
  <TitlesOfParts>
    <vt:vector size="3" baseType="lpstr">
      <vt:lpstr>Naslovna</vt:lpstr>
      <vt:lpstr>Sveukupni_Zagradac</vt:lpstr>
      <vt:lpstr>Sveukupni_Zagradac!Podrucje_ispisa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Zoran</dc:creator>
  <cp:lastModifiedBy>Exit</cp:lastModifiedBy>
  <cp:lastPrinted>2019-05-19T21:14:24Z</cp:lastPrinted>
  <dcterms:created xsi:type="dcterms:W3CDTF">2006-08-27T19:03:35Z</dcterms:created>
  <dcterms:modified xsi:type="dcterms:W3CDTF">2019-06-06T07:38:34Z</dcterms:modified>
</cp:coreProperties>
</file>